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ergio Pinto\Downloads\"/>
    </mc:Choice>
  </mc:AlternateContent>
  <xr:revisionPtr revIDLastSave="0" documentId="13_ncr:1_{F71BB92D-8593-4593-8C99-BA22FAB74DF7}" xr6:coauthVersionLast="47" xr6:coauthVersionMax="47" xr10:uidLastSave="{00000000-0000-0000-0000-000000000000}"/>
  <bookViews>
    <workbookView xWindow="-120" yWindow="-120" windowWidth="20730" windowHeight="11160" xr2:uid="{ED39E428-A12C-4E23-B92E-B6D064BFBDB3}"/>
  </bookViews>
  <sheets>
    <sheet name="Plan_Indicativo" sheetId="10" r:id="rId1"/>
    <sheet name="MatrizProg_2025" sheetId="1" state="hidden" r:id="rId2"/>
    <sheet name="POAI_2025" sheetId="9" state="hidden" r:id="rId3"/>
    <sheet name="Resumen2025" sheetId="8" state="hidden" r:id="rId4"/>
    <sheet name="Listas" sheetId="6" state="hidden" r:id="rId5"/>
  </sheets>
  <externalReferences>
    <externalReference r:id="rId6"/>
  </externalReferences>
  <definedNames>
    <definedName name="_xlnm._FilterDatabase" localSheetId="1" hidden="1">MatrizProg_2025!$A$4:$BT$256</definedName>
    <definedName name="_xlnm._FilterDatabase" localSheetId="0" hidden="1">Plan_Indicativo!$A$10:$CQ$10</definedName>
    <definedName name="_xlnm._FilterDatabase" localSheetId="2" hidden="1">POAI_2025!$A$4:$AL$174</definedName>
    <definedName name="_RelaciónODS">[1]ODS!$A$2:$A$19</definedName>
    <definedName name="Sectores_de_inversión">[1]Catálogo!$B$5:$B$21</definedName>
    <definedName name="Víctimas">[1]Víctimas!$A$2:$A$25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25" i="10" l="1"/>
  <c r="BZ182" i="10"/>
  <c r="BI182" i="10"/>
  <c r="BF37" i="10" l="1"/>
  <c r="BH43" i="10"/>
  <c r="BF106" i="10"/>
  <c r="BF114" i="10"/>
  <c r="AP144" i="10" l="1"/>
  <c r="BF8" i="10"/>
  <c r="CN8" i="10"/>
  <c r="CM8" i="10"/>
  <c r="CM9" i="10" s="1"/>
  <c r="CL8" i="10"/>
  <c r="CL9" i="10" s="1"/>
  <c r="CK8" i="10"/>
  <c r="CK9" i="10" s="1"/>
  <c r="CI8" i="10"/>
  <c r="CI9" i="10" s="1"/>
  <c r="CH8" i="10"/>
  <c r="CH9" i="10" s="1"/>
  <c r="CG8" i="10"/>
  <c r="CG9" i="10" s="1"/>
  <c r="CF8" i="10"/>
  <c r="CF9" i="10" s="1"/>
  <c r="CE8" i="10"/>
  <c r="CE9" i="10" s="1"/>
  <c r="CD8" i="10"/>
  <c r="CD9" i="10" s="1"/>
  <c r="CC8" i="10"/>
  <c r="CC9" i="10" s="1"/>
  <c r="CB8" i="10"/>
  <c r="CB9" i="10" s="1"/>
  <c r="BW8" i="10"/>
  <c r="BV8" i="10"/>
  <c r="BV9" i="10" s="1"/>
  <c r="BU8" i="10"/>
  <c r="BU9" i="10" s="1"/>
  <c r="BT8" i="10"/>
  <c r="BT9" i="10" s="1"/>
  <c r="BR8" i="10"/>
  <c r="BR9" i="10" s="1"/>
  <c r="BQ8" i="10"/>
  <c r="BQ9" i="10" s="1"/>
  <c r="BP8" i="10"/>
  <c r="BP9" i="10" s="1"/>
  <c r="BO8" i="10"/>
  <c r="BO9" i="10" s="1"/>
  <c r="BN8" i="10"/>
  <c r="BN9" i="10" s="1"/>
  <c r="BM8" i="10"/>
  <c r="BM9" i="10" s="1"/>
  <c r="BL8" i="10"/>
  <c r="BL9" i="10" s="1"/>
  <c r="BK8" i="10"/>
  <c r="BK9" i="10" s="1"/>
  <c r="BE8" i="10"/>
  <c r="BE9" i="10" s="1"/>
  <c r="BD8" i="10"/>
  <c r="BD9" i="10" s="1"/>
  <c r="BC8" i="10"/>
  <c r="BC9" i="10" s="1"/>
  <c r="BA8" i="10"/>
  <c r="BA9" i="10" s="1"/>
  <c r="AZ8" i="10"/>
  <c r="AZ9" i="10" s="1"/>
  <c r="AY8" i="10"/>
  <c r="AY9" i="10" s="1"/>
  <c r="AV8" i="10"/>
  <c r="AV9" i="10" s="1"/>
  <c r="AU8" i="10"/>
  <c r="AU9" i="10" s="1"/>
  <c r="AT8" i="10"/>
  <c r="AT9" i="10" s="1"/>
  <c r="AP8" i="10"/>
  <c r="AP9" i="10" s="1"/>
  <c r="AB8" i="10"/>
  <c r="AB9" i="10" s="1"/>
  <c r="AC8" i="10"/>
  <c r="AC9" i="10" s="1"/>
  <c r="AD8" i="10"/>
  <c r="AD9" i="10" s="1"/>
  <c r="AE8" i="10"/>
  <c r="AE9" i="10" s="1"/>
  <c r="AF8" i="10"/>
  <c r="AF9" i="10" s="1"/>
  <c r="AG8" i="10"/>
  <c r="AG9" i="10" s="1"/>
  <c r="AH8" i="10"/>
  <c r="AH9" i="10" s="1"/>
  <c r="AI8" i="10"/>
  <c r="AI9" i="10" s="1"/>
  <c r="AJ8" i="10"/>
  <c r="AJ9" i="10" s="1"/>
  <c r="AK8" i="10"/>
  <c r="AK9" i="10" s="1"/>
  <c r="AL8" i="10"/>
  <c r="AL9" i="10" s="1"/>
  <c r="AM8" i="10"/>
  <c r="AM9" i="10" s="1"/>
  <c r="AN8" i="10"/>
  <c r="AN9" i="10" s="1"/>
  <c r="AO8" i="10"/>
  <c r="AO9" i="10" s="1"/>
  <c r="BF7" i="10" s="1"/>
  <c r="BH7" i="10" s="1"/>
  <c r="AQ7" i="10"/>
  <c r="BF9" i="10" l="1"/>
  <c r="BW7" i="10" s="1"/>
  <c r="BY7" i="10" s="1"/>
  <c r="BW9" i="10" l="1"/>
  <c r="CN7" i="10" s="1"/>
  <c r="CP7" i="10" s="1"/>
  <c r="AA11" i="10"/>
  <c r="AA8" i="10" s="1"/>
  <c r="AA9" i="10" l="1"/>
  <c r="AQ9" i="10" s="1"/>
  <c r="AQ8" i="10"/>
  <c r="CN9" i="10"/>
  <c r="U198" i="10"/>
  <c r="U155" i="10"/>
  <c r="U151" i="10"/>
  <c r="U150" i="10"/>
  <c r="BH114" i="10"/>
  <c r="W114" i="10" s="1"/>
  <c r="AQ114" i="10"/>
  <c r="V114" i="10" s="1"/>
  <c r="U110" i="10"/>
  <c r="BH106" i="10"/>
  <c r="W106" i="10" s="1"/>
  <c r="AQ106" i="10"/>
  <c r="V106" i="10" s="1"/>
  <c r="U91" i="10"/>
  <c r="U17" i="10"/>
  <c r="U15" i="10"/>
  <c r="U89" i="10"/>
  <c r="AQ12" i="10"/>
  <c r="V12" i="10" s="1"/>
  <c r="AQ13" i="10"/>
  <c r="V13" i="10" s="1"/>
  <c r="AQ14" i="10"/>
  <c r="V14" i="10" s="1"/>
  <c r="AQ15" i="10"/>
  <c r="V15" i="10" s="1"/>
  <c r="AQ16" i="10"/>
  <c r="V16" i="10" s="1"/>
  <c r="AQ17" i="10"/>
  <c r="V17" i="10" s="1"/>
  <c r="AQ18" i="10"/>
  <c r="V18" i="10" s="1"/>
  <c r="AQ19" i="10"/>
  <c r="V19" i="10" s="1"/>
  <c r="AQ20" i="10"/>
  <c r="V20" i="10" s="1"/>
  <c r="AQ21" i="10"/>
  <c r="V21" i="10" s="1"/>
  <c r="AQ22" i="10"/>
  <c r="V22" i="10" s="1"/>
  <c r="AQ23" i="10"/>
  <c r="V23" i="10" s="1"/>
  <c r="AQ24" i="10"/>
  <c r="V24" i="10" s="1"/>
  <c r="AQ25" i="10"/>
  <c r="V25" i="10" s="1"/>
  <c r="AQ26" i="10"/>
  <c r="V26" i="10" s="1"/>
  <c r="AQ27" i="10"/>
  <c r="V27" i="10" s="1"/>
  <c r="AQ28" i="10"/>
  <c r="V28" i="10" s="1"/>
  <c r="AQ29" i="10"/>
  <c r="V29" i="10" s="1"/>
  <c r="AQ30" i="10"/>
  <c r="V30" i="10" s="1"/>
  <c r="AQ31" i="10"/>
  <c r="V31" i="10" s="1"/>
  <c r="AQ32" i="10"/>
  <c r="V32" i="10" s="1"/>
  <c r="AQ33" i="10"/>
  <c r="V33" i="10" s="1"/>
  <c r="AQ34" i="10"/>
  <c r="V34" i="10" s="1"/>
  <c r="AQ35" i="10"/>
  <c r="V35" i="10" s="1"/>
  <c r="AQ36" i="10"/>
  <c r="V36" i="10" s="1"/>
  <c r="AQ37" i="10"/>
  <c r="V37" i="10" s="1"/>
  <c r="AQ38" i="10"/>
  <c r="V38" i="10" s="1"/>
  <c r="AQ39" i="10"/>
  <c r="V39" i="10" s="1"/>
  <c r="AQ40" i="10"/>
  <c r="V40" i="10" s="1"/>
  <c r="AQ41" i="10"/>
  <c r="V41" i="10" s="1"/>
  <c r="AQ42" i="10"/>
  <c r="V42" i="10" s="1"/>
  <c r="AQ43" i="10"/>
  <c r="V43" i="10" s="1"/>
  <c r="AQ44" i="10"/>
  <c r="V44" i="10" s="1"/>
  <c r="AQ45" i="10"/>
  <c r="V45" i="10" s="1"/>
  <c r="AQ46" i="10"/>
  <c r="V46" i="10" s="1"/>
  <c r="AQ47" i="10"/>
  <c r="V47" i="10" s="1"/>
  <c r="AQ48" i="10"/>
  <c r="V48" i="10" s="1"/>
  <c r="AQ49" i="10"/>
  <c r="V49" i="10" s="1"/>
  <c r="AQ50" i="10"/>
  <c r="V50" i="10" s="1"/>
  <c r="AQ51" i="10"/>
  <c r="V51" i="10" s="1"/>
  <c r="AQ52" i="10"/>
  <c r="V52" i="10" s="1"/>
  <c r="AQ53" i="10"/>
  <c r="V53" i="10" s="1"/>
  <c r="AQ54" i="10"/>
  <c r="V54" i="10" s="1"/>
  <c r="AQ55" i="10"/>
  <c r="V55" i="10" s="1"/>
  <c r="AQ56" i="10"/>
  <c r="V56" i="10" s="1"/>
  <c r="AQ57" i="10"/>
  <c r="V57" i="10" s="1"/>
  <c r="AQ58" i="10"/>
  <c r="V58" i="10" s="1"/>
  <c r="AQ59" i="10"/>
  <c r="V59" i="10" s="1"/>
  <c r="AQ60" i="10"/>
  <c r="V60" i="10" s="1"/>
  <c r="AQ61" i="10"/>
  <c r="V61" i="10" s="1"/>
  <c r="AQ62" i="10"/>
  <c r="V62" i="10" s="1"/>
  <c r="AQ63" i="10"/>
  <c r="V63" i="10" s="1"/>
  <c r="AQ64" i="10"/>
  <c r="V64" i="10" s="1"/>
  <c r="AQ65" i="10"/>
  <c r="V65" i="10" s="1"/>
  <c r="AQ66" i="10"/>
  <c r="V66" i="10" s="1"/>
  <c r="AQ67" i="10"/>
  <c r="V67" i="10" s="1"/>
  <c r="AQ68" i="10"/>
  <c r="V68" i="10" s="1"/>
  <c r="AQ69" i="10"/>
  <c r="V69" i="10" s="1"/>
  <c r="AQ70" i="10"/>
  <c r="V70" i="10" s="1"/>
  <c r="AQ71" i="10"/>
  <c r="V71" i="10" s="1"/>
  <c r="AQ72" i="10"/>
  <c r="V72" i="10" s="1"/>
  <c r="AQ73" i="10"/>
  <c r="V73" i="10" s="1"/>
  <c r="AQ74" i="10"/>
  <c r="V74" i="10" s="1"/>
  <c r="AQ75" i="10"/>
  <c r="V75" i="10" s="1"/>
  <c r="AQ76" i="10"/>
  <c r="V76" i="10" s="1"/>
  <c r="AQ77" i="10"/>
  <c r="V77" i="10" s="1"/>
  <c r="AQ78" i="10"/>
  <c r="V78" i="10" s="1"/>
  <c r="AQ79" i="10"/>
  <c r="V79" i="10" s="1"/>
  <c r="AQ80" i="10"/>
  <c r="V80" i="10" s="1"/>
  <c r="AQ81" i="10"/>
  <c r="V81" i="10" s="1"/>
  <c r="AQ82" i="10"/>
  <c r="V82" i="10" s="1"/>
  <c r="AQ83" i="10"/>
  <c r="V83" i="10" s="1"/>
  <c r="AQ84" i="10"/>
  <c r="V84" i="10" s="1"/>
  <c r="AQ85" i="10"/>
  <c r="V85" i="10" s="1"/>
  <c r="AQ86" i="10"/>
  <c r="V86" i="10" s="1"/>
  <c r="AQ87" i="10"/>
  <c r="V87" i="10" s="1"/>
  <c r="AQ88" i="10"/>
  <c r="V88" i="10" s="1"/>
  <c r="AQ89" i="10"/>
  <c r="V89" i="10" s="1"/>
  <c r="AQ90" i="10"/>
  <c r="V90" i="10" s="1"/>
  <c r="AQ91" i="10"/>
  <c r="V91" i="10" s="1"/>
  <c r="AQ92" i="10"/>
  <c r="V92" i="10" s="1"/>
  <c r="AQ93" i="10"/>
  <c r="V93" i="10" s="1"/>
  <c r="AQ94" i="10"/>
  <c r="V94" i="10" s="1"/>
  <c r="AQ95" i="10"/>
  <c r="V95" i="10" s="1"/>
  <c r="AQ96" i="10"/>
  <c r="V96" i="10" s="1"/>
  <c r="AQ97" i="10"/>
  <c r="V97" i="10" s="1"/>
  <c r="AQ98" i="10"/>
  <c r="V98" i="10" s="1"/>
  <c r="AQ99" i="10"/>
  <c r="V99" i="10" s="1"/>
  <c r="AQ100" i="10"/>
  <c r="V100" i="10" s="1"/>
  <c r="AQ101" i="10"/>
  <c r="V101" i="10" s="1"/>
  <c r="AQ102" i="10"/>
  <c r="V102" i="10" s="1"/>
  <c r="AQ103" i="10"/>
  <c r="V103" i="10" s="1"/>
  <c r="AQ104" i="10"/>
  <c r="V104" i="10" s="1"/>
  <c r="AQ105" i="10"/>
  <c r="V105" i="10" s="1"/>
  <c r="AQ107" i="10"/>
  <c r="V107" i="10" s="1"/>
  <c r="AQ108" i="10"/>
  <c r="V108" i="10" s="1"/>
  <c r="AQ109" i="10"/>
  <c r="V109" i="10" s="1"/>
  <c r="AQ110" i="10"/>
  <c r="V110" i="10" s="1"/>
  <c r="AQ111" i="10"/>
  <c r="V111" i="10" s="1"/>
  <c r="AQ112" i="10"/>
  <c r="V112" i="10" s="1"/>
  <c r="AQ113" i="10"/>
  <c r="V113" i="10" s="1"/>
  <c r="AQ115" i="10"/>
  <c r="V115" i="10" s="1"/>
  <c r="AQ116" i="10"/>
  <c r="V116" i="10" s="1"/>
  <c r="AQ117" i="10"/>
  <c r="V117" i="10" s="1"/>
  <c r="AQ118" i="10"/>
  <c r="V118" i="10" s="1"/>
  <c r="AQ119" i="10"/>
  <c r="V119" i="10" s="1"/>
  <c r="AQ120" i="10"/>
  <c r="V120" i="10" s="1"/>
  <c r="AQ121" i="10"/>
  <c r="V121" i="10" s="1"/>
  <c r="AQ122" i="10"/>
  <c r="V122" i="10" s="1"/>
  <c r="AQ123" i="10"/>
  <c r="V123" i="10" s="1"/>
  <c r="AQ124" i="10"/>
  <c r="V124" i="10" s="1"/>
  <c r="AQ125" i="10"/>
  <c r="V125" i="10" s="1"/>
  <c r="AQ126" i="10"/>
  <c r="V126" i="10" s="1"/>
  <c r="AQ127" i="10"/>
  <c r="V127" i="10" s="1"/>
  <c r="AQ128" i="10"/>
  <c r="V128" i="10" s="1"/>
  <c r="AQ129" i="10"/>
  <c r="V129" i="10" s="1"/>
  <c r="AQ130" i="10"/>
  <c r="V130" i="10" s="1"/>
  <c r="AQ131" i="10"/>
  <c r="V131" i="10" s="1"/>
  <c r="AQ132" i="10"/>
  <c r="V132" i="10" s="1"/>
  <c r="AQ133" i="10"/>
  <c r="V133" i="10" s="1"/>
  <c r="AQ134" i="10"/>
  <c r="V134" i="10" s="1"/>
  <c r="AQ135" i="10"/>
  <c r="V135" i="10" s="1"/>
  <c r="AQ136" i="10"/>
  <c r="V136" i="10" s="1"/>
  <c r="AQ137" i="10"/>
  <c r="V137" i="10" s="1"/>
  <c r="AQ138" i="10"/>
  <c r="V138" i="10" s="1"/>
  <c r="AQ139" i="10"/>
  <c r="V139" i="10" s="1"/>
  <c r="AQ140" i="10"/>
  <c r="V140" i="10" s="1"/>
  <c r="AQ141" i="10"/>
  <c r="V141" i="10" s="1"/>
  <c r="AQ142" i="10"/>
  <c r="V142" i="10" s="1"/>
  <c r="AQ143" i="10"/>
  <c r="V143" i="10" s="1"/>
  <c r="AQ144" i="10"/>
  <c r="V144" i="10" s="1"/>
  <c r="AQ145" i="10"/>
  <c r="V145" i="10" s="1"/>
  <c r="AQ146" i="10"/>
  <c r="V146" i="10" s="1"/>
  <c r="AQ147" i="10"/>
  <c r="V147" i="10" s="1"/>
  <c r="AQ148" i="10"/>
  <c r="V148" i="10" s="1"/>
  <c r="AQ149" i="10"/>
  <c r="V149" i="10" s="1"/>
  <c r="AQ150" i="10"/>
  <c r="V150" i="10" s="1"/>
  <c r="AQ151" i="10"/>
  <c r="V151" i="10" s="1"/>
  <c r="AQ152" i="10"/>
  <c r="V152" i="10" s="1"/>
  <c r="AQ153" i="10"/>
  <c r="V153" i="10" s="1"/>
  <c r="AQ154" i="10"/>
  <c r="V154" i="10" s="1"/>
  <c r="AQ155" i="10"/>
  <c r="V155" i="10" s="1"/>
  <c r="AQ156" i="10"/>
  <c r="V156" i="10" s="1"/>
  <c r="AQ157" i="10"/>
  <c r="V157" i="10" s="1"/>
  <c r="AQ158" i="10"/>
  <c r="V158" i="10" s="1"/>
  <c r="AQ159" i="10"/>
  <c r="V159" i="10" s="1"/>
  <c r="AQ160" i="10"/>
  <c r="V160" i="10" s="1"/>
  <c r="AQ161" i="10"/>
  <c r="V161" i="10" s="1"/>
  <c r="AQ162" i="10"/>
  <c r="V162" i="10" s="1"/>
  <c r="AQ163" i="10"/>
  <c r="V163" i="10" s="1"/>
  <c r="AQ164" i="10"/>
  <c r="V164" i="10" s="1"/>
  <c r="AQ165" i="10"/>
  <c r="V165" i="10" s="1"/>
  <c r="AQ166" i="10"/>
  <c r="V166" i="10" s="1"/>
  <c r="AQ167" i="10"/>
  <c r="V167" i="10" s="1"/>
  <c r="AQ168" i="10"/>
  <c r="V168" i="10" s="1"/>
  <c r="AQ169" i="10"/>
  <c r="V169" i="10" s="1"/>
  <c r="AQ170" i="10"/>
  <c r="V170" i="10" s="1"/>
  <c r="AQ171" i="10"/>
  <c r="V171" i="10" s="1"/>
  <c r="AQ172" i="10"/>
  <c r="V172" i="10" s="1"/>
  <c r="AQ173" i="10"/>
  <c r="V173" i="10" s="1"/>
  <c r="AQ174" i="10"/>
  <c r="V174" i="10" s="1"/>
  <c r="AQ175" i="10"/>
  <c r="V175" i="10" s="1"/>
  <c r="AQ176" i="10"/>
  <c r="V176" i="10" s="1"/>
  <c r="AQ177" i="10"/>
  <c r="V177" i="10" s="1"/>
  <c r="AQ178" i="10"/>
  <c r="V178" i="10" s="1"/>
  <c r="AQ179" i="10"/>
  <c r="V179" i="10" s="1"/>
  <c r="AQ180" i="10"/>
  <c r="V180" i="10" s="1"/>
  <c r="AQ181" i="10"/>
  <c r="V181" i="10" s="1"/>
  <c r="AQ182" i="10"/>
  <c r="V182" i="10" s="1"/>
  <c r="AQ183" i="10"/>
  <c r="V183" i="10" s="1"/>
  <c r="AQ184" i="10"/>
  <c r="V184" i="10" s="1"/>
  <c r="AQ185" i="10"/>
  <c r="V185" i="10" s="1"/>
  <c r="AQ186" i="10"/>
  <c r="V186" i="10" s="1"/>
  <c r="AQ187" i="10"/>
  <c r="V187" i="10" s="1"/>
  <c r="AQ188" i="10"/>
  <c r="V188" i="10" s="1"/>
  <c r="AQ189" i="10"/>
  <c r="V189" i="10" s="1"/>
  <c r="AQ190" i="10"/>
  <c r="V190" i="10" s="1"/>
  <c r="AQ191" i="10"/>
  <c r="V191" i="10" s="1"/>
  <c r="AQ192" i="10"/>
  <c r="V192" i="10" s="1"/>
  <c r="AQ193" i="10"/>
  <c r="V193" i="10" s="1"/>
  <c r="AQ194" i="10"/>
  <c r="V194" i="10" s="1"/>
  <c r="AQ195" i="10"/>
  <c r="V195" i="10" s="1"/>
  <c r="AQ196" i="10"/>
  <c r="V196" i="10" s="1"/>
  <c r="AQ197" i="10"/>
  <c r="V197" i="10" s="1"/>
  <c r="AQ198" i="10"/>
  <c r="V198" i="10" s="1"/>
  <c r="AQ199" i="10"/>
  <c r="V199" i="10" s="1"/>
  <c r="AQ200" i="10"/>
  <c r="V200" i="10" s="1"/>
  <c r="AQ201" i="10"/>
  <c r="V201" i="10" s="1"/>
  <c r="AQ202" i="10"/>
  <c r="V202" i="10" s="1"/>
  <c r="AQ203" i="10"/>
  <c r="V203" i="10" s="1"/>
  <c r="AQ204" i="10"/>
  <c r="V204" i="10" s="1"/>
  <c r="AQ205" i="10"/>
  <c r="V205" i="10" s="1"/>
  <c r="AQ206" i="10"/>
  <c r="V206" i="10" s="1"/>
  <c r="AQ207" i="10"/>
  <c r="V207" i="10" s="1"/>
  <c r="AQ208" i="10"/>
  <c r="V208" i="10" s="1"/>
  <c r="AQ209" i="10"/>
  <c r="V209" i="10" s="1"/>
  <c r="AQ210" i="10"/>
  <c r="V210" i="10" s="1"/>
  <c r="AQ211" i="10"/>
  <c r="V211" i="10" s="1"/>
  <c r="AQ212" i="10"/>
  <c r="V212" i="10" s="1"/>
  <c r="AQ213" i="10"/>
  <c r="V213" i="10" s="1"/>
  <c r="AQ214" i="10"/>
  <c r="V214" i="10" s="1"/>
  <c r="AQ215" i="10"/>
  <c r="V215" i="10" s="1"/>
  <c r="AQ216" i="10"/>
  <c r="V216" i="10" s="1"/>
  <c r="AQ217" i="10"/>
  <c r="V217" i="10" s="1"/>
  <c r="AQ218" i="10"/>
  <c r="V218" i="10" s="1"/>
  <c r="AQ219" i="10"/>
  <c r="V219" i="10" s="1"/>
  <c r="AQ220" i="10"/>
  <c r="V220" i="10" s="1"/>
  <c r="AQ221" i="10"/>
  <c r="V221" i="10" s="1"/>
  <c r="AQ222" i="10"/>
  <c r="V222" i="10" s="1"/>
  <c r="AQ223" i="10"/>
  <c r="V223" i="10" s="1"/>
  <c r="AQ224" i="10"/>
  <c r="V224" i="10" s="1"/>
  <c r="AQ225" i="10"/>
  <c r="V225" i="10" s="1"/>
  <c r="AQ226" i="10"/>
  <c r="V226" i="10" s="1"/>
  <c r="AQ227" i="10"/>
  <c r="V227" i="10" s="1"/>
  <c r="AQ228" i="10"/>
  <c r="V228" i="10" s="1"/>
  <c r="AQ229" i="10"/>
  <c r="V229" i="10" s="1"/>
  <c r="AQ230" i="10"/>
  <c r="V230" i="10" s="1"/>
  <c r="AQ231" i="10"/>
  <c r="V231" i="10" s="1"/>
  <c r="AQ232" i="10"/>
  <c r="V232" i="10" s="1"/>
  <c r="AQ233" i="10"/>
  <c r="V233" i="10" s="1"/>
  <c r="AQ234" i="10"/>
  <c r="V234" i="10" s="1"/>
  <c r="AQ235" i="10"/>
  <c r="V235" i="10" s="1"/>
  <c r="AQ236" i="10"/>
  <c r="V236" i="10" s="1"/>
  <c r="AQ237" i="10"/>
  <c r="V237" i="10" s="1"/>
  <c r="AQ238" i="10"/>
  <c r="V238" i="10" s="1"/>
  <c r="AQ239" i="10"/>
  <c r="V239" i="10" s="1"/>
  <c r="AQ240" i="10"/>
  <c r="V240" i="10" s="1"/>
  <c r="AQ241" i="10"/>
  <c r="V241" i="10" s="1"/>
  <c r="AQ242" i="10"/>
  <c r="V242" i="10" s="1"/>
  <c r="AQ243" i="10"/>
  <c r="V243" i="10" s="1"/>
  <c r="AQ244" i="10"/>
  <c r="V244" i="10" s="1"/>
  <c r="AQ245" i="10"/>
  <c r="V245" i="10" s="1"/>
  <c r="AQ246" i="10"/>
  <c r="V246" i="10" s="1"/>
  <c r="AQ247" i="10"/>
  <c r="V247" i="10" s="1"/>
  <c r="AQ248" i="10"/>
  <c r="V248" i="10" s="1"/>
  <c r="AQ249" i="10"/>
  <c r="V249" i="10" s="1"/>
  <c r="AQ250" i="10"/>
  <c r="V250" i="10" s="1"/>
  <c r="AQ251" i="10"/>
  <c r="V251" i="10" s="1"/>
  <c r="AQ252" i="10"/>
  <c r="V252" i="10" s="1"/>
  <c r="AQ253" i="10"/>
  <c r="V253" i="10" s="1"/>
  <c r="AQ254" i="10"/>
  <c r="V254" i="10" s="1"/>
  <c r="AQ255" i="10"/>
  <c r="V255" i="10" s="1"/>
  <c r="AQ256" i="10"/>
  <c r="V256" i="10" s="1"/>
  <c r="AQ257" i="10"/>
  <c r="V257" i="10" s="1"/>
  <c r="AQ258" i="10"/>
  <c r="V258" i="10" s="1"/>
  <c r="AQ259" i="10"/>
  <c r="V259" i="10" s="1"/>
  <c r="AQ11" i="10"/>
  <c r="V11" i="10" s="1"/>
  <c r="BH259" i="10"/>
  <c r="W259" i="10" s="1"/>
  <c r="BH258" i="10"/>
  <c r="W258" i="10" s="1"/>
  <c r="BH257" i="10"/>
  <c r="W257" i="10" s="1"/>
  <c r="BH256" i="10"/>
  <c r="W256" i="10" s="1"/>
  <c r="BH255" i="10"/>
  <c r="W255" i="10" s="1"/>
  <c r="BH254" i="10"/>
  <c r="W254" i="10" s="1"/>
  <c r="BH253" i="10"/>
  <c r="W253" i="10" s="1"/>
  <c r="BH252" i="10"/>
  <c r="W252" i="10" s="1"/>
  <c r="BH251" i="10"/>
  <c r="W251" i="10" s="1"/>
  <c r="BH250" i="10"/>
  <c r="W250" i="10" s="1"/>
  <c r="BH249" i="10"/>
  <c r="W249" i="10" s="1"/>
  <c r="AR248" i="10"/>
  <c r="BH248" i="10" s="1"/>
  <c r="W248" i="10" s="1"/>
  <c r="BH247" i="10"/>
  <c r="W247" i="10" s="1"/>
  <c r="BH246" i="10"/>
  <c r="W246" i="10" s="1"/>
  <c r="BH245" i="10"/>
  <c r="W245" i="10" s="1"/>
  <c r="BH244" i="10"/>
  <c r="W244" i="10" s="1"/>
  <c r="BH243" i="10"/>
  <c r="W243" i="10" s="1"/>
  <c r="BH242" i="10"/>
  <c r="W242" i="10" s="1"/>
  <c r="BH241" i="10"/>
  <c r="W241" i="10" s="1"/>
  <c r="BH240" i="10"/>
  <c r="W240" i="10" s="1"/>
  <c r="BH239" i="10"/>
  <c r="W239" i="10" s="1"/>
  <c r="BH238" i="10"/>
  <c r="W238" i="10" s="1"/>
  <c r="BH237" i="10"/>
  <c r="W237" i="10" s="1"/>
  <c r="BH236" i="10"/>
  <c r="W236" i="10" s="1"/>
  <c r="BH235" i="10"/>
  <c r="W235" i="10" s="1"/>
  <c r="BH234" i="10"/>
  <c r="W234" i="10" s="1"/>
  <c r="BH233" i="10"/>
  <c r="W233" i="10" s="1"/>
  <c r="BH232" i="10"/>
  <c r="W232" i="10" s="1"/>
  <c r="BH231" i="10"/>
  <c r="W231" i="10" s="1"/>
  <c r="BH230" i="10"/>
  <c r="W230" i="10" s="1"/>
  <c r="BH229" i="10"/>
  <c r="W229" i="10" s="1"/>
  <c r="BH228" i="10"/>
  <c r="W228" i="10" s="1"/>
  <c r="BH227" i="10"/>
  <c r="W227" i="10" s="1"/>
  <c r="BH226" i="10"/>
  <c r="W226" i="10" s="1"/>
  <c r="BH225" i="10"/>
  <c r="W225" i="10" s="1"/>
  <c r="BH224" i="10"/>
  <c r="W224" i="10" s="1"/>
  <c r="BH223" i="10"/>
  <c r="W223" i="10" s="1"/>
  <c r="BH222" i="10"/>
  <c r="W222" i="10" s="1"/>
  <c r="BH221" i="10"/>
  <c r="W221" i="10" s="1"/>
  <c r="BH220" i="10"/>
  <c r="W220" i="10" s="1"/>
  <c r="BH219" i="10"/>
  <c r="W219" i="10" s="1"/>
  <c r="BH218" i="10"/>
  <c r="W218" i="10" s="1"/>
  <c r="BH217" i="10"/>
  <c r="W217" i="10" s="1"/>
  <c r="BH216" i="10"/>
  <c r="W216" i="10" s="1"/>
  <c r="BH215" i="10"/>
  <c r="W215" i="10" s="1"/>
  <c r="BH214" i="10"/>
  <c r="W214" i="10" s="1"/>
  <c r="BH213" i="10"/>
  <c r="W213" i="10" s="1"/>
  <c r="BH212" i="10"/>
  <c r="W212" i="10" s="1"/>
  <c r="BH211" i="10"/>
  <c r="W211" i="10" s="1"/>
  <c r="BH210" i="10"/>
  <c r="W210" i="10" s="1"/>
  <c r="BH209" i="10"/>
  <c r="W209" i="10" s="1"/>
  <c r="BH208" i="10"/>
  <c r="W208" i="10" s="1"/>
  <c r="BH207" i="10"/>
  <c r="W207" i="10" s="1"/>
  <c r="BH206" i="10"/>
  <c r="W206" i="10" s="1"/>
  <c r="BH205" i="10"/>
  <c r="W205" i="10" s="1"/>
  <c r="BH204" i="10"/>
  <c r="W204" i="10" s="1"/>
  <c r="BH203" i="10"/>
  <c r="W203" i="10" s="1"/>
  <c r="BH202" i="10"/>
  <c r="W202" i="10" s="1"/>
  <c r="BH201" i="10"/>
  <c r="W201" i="10" s="1"/>
  <c r="BH200" i="10"/>
  <c r="W200" i="10" s="1"/>
  <c r="BH199" i="10"/>
  <c r="W199" i="10" s="1"/>
  <c r="BH198" i="10"/>
  <c r="W198" i="10" s="1"/>
  <c r="BH197" i="10"/>
  <c r="W197" i="10" s="1"/>
  <c r="BH196" i="10"/>
  <c r="W196" i="10" s="1"/>
  <c r="BH195" i="10"/>
  <c r="W195" i="10" s="1"/>
  <c r="BH194" i="10"/>
  <c r="W194" i="10" s="1"/>
  <c r="BH193" i="10"/>
  <c r="W193" i="10" s="1"/>
  <c r="BH192" i="10"/>
  <c r="W192" i="10" s="1"/>
  <c r="BH191" i="10"/>
  <c r="W191" i="10" s="1"/>
  <c r="BH190" i="10"/>
  <c r="W190" i="10" s="1"/>
  <c r="BH189" i="10"/>
  <c r="W189" i="10" s="1"/>
  <c r="BH188" i="10"/>
  <c r="W188" i="10" s="1"/>
  <c r="BH187" i="10"/>
  <c r="W187" i="10" s="1"/>
  <c r="BH186" i="10"/>
  <c r="W186" i="10" s="1"/>
  <c r="BH185" i="10"/>
  <c r="W185" i="10" s="1"/>
  <c r="BH184" i="10"/>
  <c r="W184" i="10" s="1"/>
  <c r="BH183" i="10"/>
  <c r="W183" i="10" s="1"/>
  <c r="AR182" i="10"/>
  <c r="BH182" i="10" s="1"/>
  <c r="W182" i="10" s="1"/>
  <c r="BH181" i="10"/>
  <c r="W181" i="10" s="1"/>
  <c r="BH180" i="10"/>
  <c r="W180" i="10" s="1"/>
  <c r="BH179" i="10"/>
  <c r="W179" i="10" s="1"/>
  <c r="BH178" i="10"/>
  <c r="W178" i="10" s="1"/>
  <c r="BH177" i="10"/>
  <c r="W177" i="10" s="1"/>
  <c r="BH176" i="10"/>
  <c r="W176" i="10" s="1"/>
  <c r="BH175" i="10"/>
  <c r="W175" i="10" s="1"/>
  <c r="BH174" i="10"/>
  <c r="W174" i="10" s="1"/>
  <c r="AW173" i="10"/>
  <c r="BH172" i="10"/>
  <c r="W172" i="10" s="1"/>
  <c r="BH171" i="10"/>
  <c r="W171" i="10" s="1"/>
  <c r="AS170" i="10"/>
  <c r="BH169" i="10"/>
  <c r="W169" i="10" s="1"/>
  <c r="BH168" i="10"/>
  <c r="W168" i="10" s="1"/>
  <c r="BH167" i="10"/>
  <c r="W167" i="10" s="1"/>
  <c r="BH166" i="10"/>
  <c r="W166" i="10" s="1"/>
  <c r="BH165" i="10"/>
  <c r="W165" i="10" s="1"/>
  <c r="BH164" i="10"/>
  <c r="W164" i="10" s="1"/>
  <c r="BH163" i="10"/>
  <c r="W163" i="10" s="1"/>
  <c r="BH162" i="10"/>
  <c r="W162" i="10" s="1"/>
  <c r="BH161" i="10"/>
  <c r="W161" i="10" s="1"/>
  <c r="BH160" i="10"/>
  <c r="W160" i="10" s="1"/>
  <c r="BH159" i="10"/>
  <c r="W159" i="10" s="1"/>
  <c r="BH158" i="10"/>
  <c r="W158" i="10" s="1"/>
  <c r="BH157" i="10"/>
  <c r="W157" i="10" s="1"/>
  <c r="BH156" i="10"/>
  <c r="W156" i="10" s="1"/>
  <c r="BH155" i="10"/>
  <c r="W155" i="10" s="1"/>
  <c r="BH154" i="10"/>
  <c r="W154" i="10" s="1"/>
  <c r="BH153" i="10"/>
  <c r="W153" i="10" s="1"/>
  <c r="BH152" i="10"/>
  <c r="W152" i="10" s="1"/>
  <c r="BH151" i="10"/>
  <c r="W151" i="10" s="1"/>
  <c r="BH150" i="10"/>
  <c r="W150" i="10" s="1"/>
  <c r="BH149" i="10"/>
  <c r="W149" i="10" s="1"/>
  <c r="BH148" i="10"/>
  <c r="W148" i="10" s="1"/>
  <c r="BH147" i="10"/>
  <c r="W147" i="10" s="1"/>
  <c r="BH146" i="10"/>
  <c r="W146" i="10" s="1"/>
  <c r="BH145" i="10"/>
  <c r="W145" i="10" s="1"/>
  <c r="BG144" i="10"/>
  <c r="BH144" i="10" s="1"/>
  <c r="W144" i="10" s="1"/>
  <c r="BH143" i="10"/>
  <c r="W143" i="10" s="1"/>
  <c r="BH142" i="10"/>
  <c r="W142" i="10" s="1"/>
  <c r="BH141" i="10"/>
  <c r="W141" i="10" s="1"/>
  <c r="BH140" i="10"/>
  <c r="W140" i="10" s="1"/>
  <c r="BH139" i="10"/>
  <c r="W139" i="10" s="1"/>
  <c r="BH138" i="10"/>
  <c r="W138" i="10" s="1"/>
  <c r="BH137" i="10"/>
  <c r="W137" i="10" s="1"/>
  <c r="BH136" i="10"/>
  <c r="W136" i="10" s="1"/>
  <c r="BH135" i="10"/>
  <c r="W135" i="10" s="1"/>
  <c r="BH134" i="10"/>
  <c r="W134" i="10" s="1"/>
  <c r="BH133" i="10"/>
  <c r="W133" i="10" s="1"/>
  <c r="BH132" i="10"/>
  <c r="W132" i="10" s="1"/>
  <c r="BH131" i="10"/>
  <c r="W131" i="10" s="1"/>
  <c r="BH130" i="10"/>
  <c r="W130" i="10" s="1"/>
  <c r="BH129" i="10"/>
  <c r="W129" i="10" s="1"/>
  <c r="BH128" i="10"/>
  <c r="W128" i="10" s="1"/>
  <c r="BH127" i="10"/>
  <c r="W127" i="10" s="1"/>
  <c r="BG126" i="10"/>
  <c r="BH126" i="10" s="1"/>
  <c r="W126" i="10" s="1"/>
  <c r="BH125" i="10"/>
  <c r="W125" i="10" s="1"/>
  <c r="BH124" i="10"/>
  <c r="W124" i="10" s="1"/>
  <c r="BH123" i="10"/>
  <c r="W123" i="10" s="1"/>
  <c r="BH122" i="10"/>
  <c r="W122" i="10" s="1"/>
  <c r="BH121" i="10"/>
  <c r="W121" i="10" s="1"/>
  <c r="BH120" i="10"/>
  <c r="W120" i="10" s="1"/>
  <c r="BH119" i="10"/>
  <c r="W119" i="10" s="1"/>
  <c r="BH118" i="10"/>
  <c r="W118" i="10" s="1"/>
  <c r="BH117" i="10"/>
  <c r="W117" i="10" s="1"/>
  <c r="BH116" i="10"/>
  <c r="W116" i="10" s="1"/>
  <c r="BH115" i="10"/>
  <c r="W115" i="10" s="1"/>
  <c r="BH113" i="10"/>
  <c r="W113" i="10" s="1"/>
  <c r="BB112" i="10"/>
  <c r="AS112" i="10"/>
  <c r="BH111" i="10"/>
  <c r="W111" i="10" s="1"/>
  <c r="BH110" i="10"/>
  <c r="W110" i="10" s="1"/>
  <c r="BH109" i="10"/>
  <c r="W109" i="10" s="1"/>
  <c r="BH108" i="10"/>
  <c r="W108" i="10" s="1"/>
  <c r="BB107" i="10"/>
  <c r="BH105" i="10"/>
  <c r="W105" i="10" s="1"/>
  <c r="BH104" i="10"/>
  <c r="W104" i="10" s="1"/>
  <c r="BH103" i="10"/>
  <c r="W103" i="10" s="1"/>
  <c r="BH102" i="10"/>
  <c r="W102" i="10" s="1"/>
  <c r="BH101" i="10"/>
  <c r="W101" i="10" s="1"/>
  <c r="BH100" i="10"/>
  <c r="W100" i="10" s="1"/>
  <c r="BH99" i="10"/>
  <c r="W99" i="10" s="1"/>
  <c r="BH98" i="10"/>
  <c r="W98" i="10" s="1"/>
  <c r="BH97" i="10"/>
  <c r="W97" i="10" s="1"/>
  <c r="BH96" i="10"/>
  <c r="W96" i="10" s="1"/>
  <c r="BH95" i="10"/>
  <c r="W95" i="10" s="1"/>
  <c r="BH94" i="10"/>
  <c r="W94" i="10" s="1"/>
  <c r="BH93" i="10"/>
  <c r="W93" i="10" s="1"/>
  <c r="BH92" i="10"/>
  <c r="W92" i="10" s="1"/>
  <c r="BH91" i="10"/>
  <c r="W91" i="10" s="1"/>
  <c r="BH90" i="10"/>
  <c r="W90" i="10" s="1"/>
  <c r="BH89" i="10"/>
  <c r="W89" i="10" s="1"/>
  <c r="BH88" i="10"/>
  <c r="W88" i="10" s="1"/>
  <c r="BH87" i="10"/>
  <c r="W87" i="10" s="1"/>
  <c r="BH86" i="10"/>
  <c r="W86" i="10" s="1"/>
  <c r="BH85" i="10"/>
  <c r="W85" i="10" s="1"/>
  <c r="BH84" i="10"/>
  <c r="W84" i="10" s="1"/>
  <c r="BH83" i="10"/>
  <c r="W83" i="10" s="1"/>
  <c r="BH82" i="10"/>
  <c r="W82" i="10" s="1"/>
  <c r="BH81" i="10"/>
  <c r="W81" i="10" s="1"/>
  <c r="BH80" i="10"/>
  <c r="W80" i="10" s="1"/>
  <c r="BH79" i="10"/>
  <c r="W79" i="10" s="1"/>
  <c r="BH78" i="10"/>
  <c r="W78" i="10" s="1"/>
  <c r="BH77" i="10"/>
  <c r="W77" i="10" s="1"/>
  <c r="BH76" i="10"/>
  <c r="W76" i="10" s="1"/>
  <c r="BH75" i="10"/>
  <c r="W75" i="10" s="1"/>
  <c r="BH74" i="10"/>
  <c r="W74" i="10" s="1"/>
  <c r="BH73" i="10"/>
  <c r="W73" i="10" s="1"/>
  <c r="BH72" i="10"/>
  <c r="W72" i="10" s="1"/>
  <c r="BH71" i="10"/>
  <c r="W71" i="10" s="1"/>
  <c r="BH70" i="10"/>
  <c r="W70" i="10" s="1"/>
  <c r="BH69" i="10"/>
  <c r="W69" i="10" s="1"/>
  <c r="BH68" i="10"/>
  <c r="W68" i="10" s="1"/>
  <c r="BH67" i="10"/>
  <c r="W67" i="10" s="1"/>
  <c r="BH66" i="10"/>
  <c r="W66" i="10" s="1"/>
  <c r="BH65" i="10"/>
  <c r="W65" i="10" s="1"/>
  <c r="BH64" i="10"/>
  <c r="W64" i="10" s="1"/>
  <c r="BH63" i="10"/>
  <c r="W63" i="10" s="1"/>
  <c r="BH62" i="10"/>
  <c r="W62" i="10" s="1"/>
  <c r="BH61" i="10"/>
  <c r="W61" i="10" s="1"/>
  <c r="BH60" i="10"/>
  <c r="W60" i="10" s="1"/>
  <c r="BH59" i="10"/>
  <c r="W59" i="10" s="1"/>
  <c r="BH58" i="10"/>
  <c r="W58" i="10" s="1"/>
  <c r="BH57" i="10"/>
  <c r="W57" i="10" s="1"/>
  <c r="BH56" i="10"/>
  <c r="W56" i="10" s="1"/>
  <c r="BH55" i="10"/>
  <c r="W55" i="10" s="1"/>
  <c r="BH54" i="10"/>
  <c r="W54" i="10" s="1"/>
  <c r="BH53" i="10"/>
  <c r="W53" i="10" s="1"/>
  <c r="BH52" i="10"/>
  <c r="W52" i="10" s="1"/>
  <c r="BH51" i="10"/>
  <c r="W51" i="10" s="1"/>
  <c r="BH50" i="10"/>
  <c r="W50" i="10" s="1"/>
  <c r="BH49" i="10"/>
  <c r="W49" i="10" s="1"/>
  <c r="BH48" i="10"/>
  <c r="W48" i="10" s="1"/>
  <c r="BH47" i="10"/>
  <c r="W47" i="10" s="1"/>
  <c r="BG46" i="10"/>
  <c r="BH45" i="10"/>
  <c r="W45" i="10" s="1"/>
  <c r="BH44" i="10"/>
  <c r="W44" i="10" s="1"/>
  <c r="W43" i="10"/>
  <c r="BH42" i="10"/>
  <c r="W42" i="10" s="1"/>
  <c r="BH41" i="10"/>
  <c r="W41" i="10" s="1"/>
  <c r="BH40" i="10"/>
  <c r="W40" i="10" s="1"/>
  <c r="BH39" i="10"/>
  <c r="W39" i="10" s="1"/>
  <c r="BH38" i="10"/>
  <c r="W38" i="10" s="1"/>
  <c r="BH37" i="10"/>
  <c r="W37" i="10" s="1"/>
  <c r="BH36" i="10"/>
  <c r="W36" i="10" s="1"/>
  <c r="BH35" i="10"/>
  <c r="W35" i="10" s="1"/>
  <c r="BH34" i="10"/>
  <c r="W34" i="10" s="1"/>
  <c r="BH33" i="10"/>
  <c r="W33" i="10" s="1"/>
  <c r="AR32" i="10"/>
  <c r="BH32" i="10" s="1"/>
  <c r="W32" i="10" s="1"/>
  <c r="BH31" i="10"/>
  <c r="W31" i="10" s="1"/>
  <c r="BH30" i="10"/>
  <c r="W30" i="10" s="1"/>
  <c r="BH29" i="10"/>
  <c r="W29" i="10" s="1"/>
  <c r="BH28" i="10"/>
  <c r="W28" i="10" s="1"/>
  <c r="BH27" i="10"/>
  <c r="W27" i="10" s="1"/>
  <c r="BH26" i="10"/>
  <c r="W26" i="10" s="1"/>
  <c r="BH25" i="10"/>
  <c r="W25" i="10" s="1"/>
  <c r="AX24" i="10"/>
  <c r="BH23" i="10"/>
  <c r="W23" i="10" s="1"/>
  <c r="AR22" i="10"/>
  <c r="BH21" i="10"/>
  <c r="W21" i="10" s="1"/>
  <c r="BH20" i="10"/>
  <c r="W20" i="10" s="1"/>
  <c r="BH19" i="10"/>
  <c r="W19" i="10" s="1"/>
  <c r="BH18" i="10"/>
  <c r="W18" i="10" s="1"/>
  <c r="BH17" i="10"/>
  <c r="W17" i="10" s="1"/>
  <c r="BH16" i="10"/>
  <c r="W16" i="10" s="1"/>
  <c r="BH15" i="10"/>
  <c r="W15" i="10" s="1"/>
  <c r="BH14" i="10"/>
  <c r="W14" i="10" s="1"/>
  <c r="BH13" i="10"/>
  <c r="W13" i="10" s="1"/>
  <c r="BH12" i="10"/>
  <c r="W12" i="10" s="1"/>
  <c r="BH11" i="10"/>
  <c r="W11" i="10" s="1"/>
  <c r="BY259" i="10"/>
  <c r="X259" i="10" s="1"/>
  <c r="BY258" i="10"/>
  <c r="X258" i="10" s="1"/>
  <c r="BY257" i="10"/>
  <c r="X257" i="10" s="1"/>
  <c r="BY256" i="10"/>
  <c r="X256" i="10" s="1"/>
  <c r="BY255" i="10"/>
  <c r="X255" i="10" s="1"/>
  <c r="BY254" i="10"/>
  <c r="X254" i="10" s="1"/>
  <c r="BY253" i="10"/>
  <c r="X253" i="10" s="1"/>
  <c r="BY252" i="10"/>
  <c r="X252" i="10" s="1"/>
  <c r="BY251" i="10"/>
  <c r="X251" i="10" s="1"/>
  <c r="BY250" i="10"/>
  <c r="X250" i="10" s="1"/>
  <c r="BY249" i="10"/>
  <c r="X249" i="10" s="1"/>
  <c r="BY248" i="10"/>
  <c r="X248" i="10" s="1"/>
  <c r="BY247" i="10"/>
  <c r="X247" i="10" s="1"/>
  <c r="BY246" i="10"/>
  <c r="X246" i="10" s="1"/>
  <c r="BY245" i="10"/>
  <c r="X245" i="10" s="1"/>
  <c r="BY244" i="10"/>
  <c r="X244" i="10" s="1"/>
  <c r="BY243" i="10"/>
  <c r="X243" i="10" s="1"/>
  <c r="BY242" i="10"/>
  <c r="X242" i="10" s="1"/>
  <c r="BY241" i="10"/>
  <c r="X241" i="10" s="1"/>
  <c r="BY240" i="10"/>
  <c r="X240" i="10" s="1"/>
  <c r="BY239" i="10"/>
  <c r="X239" i="10" s="1"/>
  <c r="BY238" i="10"/>
  <c r="X238" i="10" s="1"/>
  <c r="BY237" i="10"/>
  <c r="X237" i="10" s="1"/>
  <c r="BY236" i="10"/>
  <c r="X236" i="10" s="1"/>
  <c r="BY235" i="10"/>
  <c r="X235" i="10" s="1"/>
  <c r="BY234" i="10"/>
  <c r="X234" i="10" s="1"/>
  <c r="BY233" i="10"/>
  <c r="X233" i="10" s="1"/>
  <c r="BY232" i="10"/>
  <c r="X232" i="10" s="1"/>
  <c r="BY231" i="10"/>
  <c r="X231" i="10" s="1"/>
  <c r="BY230" i="10"/>
  <c r="X230" i="10" s="1"/>
  <c r="BY229" i="10"/>
  <c r="X229" i="10" s="1"/>
  <c r="BY228" i="10"/>
  <c r="X228" i="10" s="1"/>
  <c r="BY227" i="10"/>
  <c r="X227" i="10" s="1"/>
  <c r="BY226" i="10"/>
  <c r="X226" i="10" s="1"/>
  <c r="BY225" i="10"/>
  <c r="X225" i="10" s="1"/>
  <c r="BY224" i="10"/>
  <c r="X224" i="10" s="1"/>
  <c r="BY223" i="10"/>
  <c r="X223" i="10" s="1"/>
  <c r="BY222" i="10"/>
  <c r="X222" i="10" s="1"/>
  <c r="BY221" i="10"/>
  <c r="X221" i="10" s="1"/>
  <c r="BY220" i="10"/>
  <c r="X220" i="10" s="1"/>
  <c r="BY219" i="10"/>
  <c r="X219" i="10" s="1"/>
  <c r="BY218" i="10"/>
  <c r="X218" i="10" s="1"/>
  <c r="BY217" i="10"/>
  <c r="X217" i="10" s="1"/>
  <c r="BY216" i="10"/>
  <c r="X216" i="10" s="1"/>
  <c r="BY215" i="10"/>
  <c r="X215" i="10" s="1"/>
  <c r="BY214" i="10"/>
  <c r="X214" i="10" s="1"/>
  <c r="BY213" i="10"/>
  <c r="X213" i="10" s="1"/>
  <c r="BY212" i="10"/>
  <c r="X212" i="10" s="1"/>
  <c r="BY211" i="10"/>
  <c r="X211" i="10" s="1"/>
  <c r="BY210" i="10"/>
  <c r="X210" i="10" s="1"/>
  <c r="BY209" i="10"/>
  <c r="X209" i="10" s="1"/>
  <c r="BY208" i="10"/>
  <c r="X208" i="10" s="1"/>
  <c r="BY207" i="10"/>
  <c r="X207" i="10" s="1"/>
  <c r="BY206" i="10"/>
  <c r="X206" i="10" s="1"/>
  <c r="BY205" i="10"/>
  <c r="X205" i="10" s="1"/>
  <c r="BY204" i="10"/>
  <c r="X204" i="10" s="1"/>
  <c r="BY203" i="10"/>
  <c r="X203" i="10" s="1"/>
  <c r="BY202" i="10"/>
  <c r="X202" i="10" s="1"/>
  <c r="BY201" i="10"/>
  <c r="X201" i="10" s="1"/>
  <c r="BY200" i="10"/>
  <c r="X200" i="10" s="1"/>
  <c r="BY199" i="10"/>
  <c r="X199" i="10" s="1"/>
  <c r="BY198" i="10"/>
  <c r="X198" i="10" s="1"/>
  <c r="BY197" i="10"/>
  <c r="X197" i="10" s="1"/>
  <c r="BY196" i="10"/>
  <c r="X196" i="10" s="1"/>
  <c r="BY195" i="10"/>
  <c r="X195" i="10" s="1"/>
  <c r="BY194" i="10"/>
  <c r="X194" i="10" s="1"/>
  <c r="BY193" i="10"/>
  <c r="X193" i="10" s="1"/>
  <c r="BY192" i="10"/>
  <c r="X192" i="10" s="1"/>
  <c r="BY191" i="10"/>
  <c r="X191" i="10" s="1"/>
  <c r="BY190" i="10"/>
  <c r="X190" i="10" s="1"/>
  <c r="BY189" i="10"/>
  <c r="X189" i="10" s="1"/>
  <c r="BY188" i="10"/>
  <c r="X188" i="10" s="1"/>
  <c r="BY187" i="10"/>
  <c r="X187" i="10" s="1"/>
  <c r="BY186" i="10"/>
  <c r="X186" i="10" s="1"/>
  <c r="BY185" i="10"/>
  <c r="X185" i="10" s="1"/>
  <c r="BY184" i="10"/>
  <c r="X184" i="10" s="1"/>
  <c r="BY183" i="10"/>
  <c r="X183" i="10" s="1"/>
  <c r="BY182" i="10"/>
  <c r="X182" i="10" s="1"/>
  <c r="BY181" i="10"/>
  <c r="X181" i="10" s="1"/>
  <c r="BY180" i="10"/>
  <c r="X180" i="10" s="1"/>
  <c r="BY179" i="10"/>
  <c r="X179" i="10" s="1"/>
  <c r="BY178" i="10"/>
  <c r="X178" i="10" s="1"/>
  <c r="BY177" i="10"/>
  <c r="X177" i="10" s="1"/>
  <c r="BY176" i="10"/>
  <c r="X176" i="10" s="1"/>
  <c r="BY175" i="10"/>
  <c r="X175" i="10" s="1"/>
  <c r="BY174" i="10"/>
  <c r="X174" i="10" s="1"/>
  <c r="BY173" i="10"/>
  <c r="X173" i="10" s="1"/>
  <c r="BY172" i="10"/>
  <c r="X172" i="10" s="1"/>
  <c r="BY171" i="10"/>
  <c r="X171" i="10" s="1"/>
  <c r="BY169" i="10"/>
  <c r="X169" i="10" s="1"/>
  <c r="BY168" i="10"/>
  <c r="X168" i="10" s="1"/>
  <c r="BY167" i="10"/>
  <c r="X167" i="10" s="1"/>
  <c r="BY166" i="10"/>
  <c r="X166" i="10" s="1"/>
  <c r="BY165" i="10"/>
  <c r="X165" i="10" s="1"/>
  <c r="BY164" i="10"/>
  <c r="X164" i="10" s="1"/>
  <c r="BY163" i="10"/>
  <c r="X163" i="10" s="1"/>
  <c r="BY162" i="10"/>
  <c r="X162" i="10" s="1"/>
  <c r="BY161" i="10"/>
  <c r="X161" i="10" s="1"/>
  <c r="BY160" i="10"/>
  <c r="X160" i="10" s="1"/>
  <c r="BY159" i="10"/>
  <c r="X159" i="10" s="1"/>
  <c r="BY158" i="10"/>
  <c r="X158" i="10" s="1"/>
  <c r="BY157" i="10"/>
  <c r="X157" i="10" s="1"/>
  <c r="BY156" i="10"/>
  <c r="X156" i="10" s="1"/>
  <c r="BY155" i="10"/>
  <c r="X155" i="10" s="1"/>
  <c r="BY154" i="10"/>
  <c r="X154" i="10" s="1"/>
  <c r="BY153" i="10"/>
  <c r="X153" i="10" s="1"/>
  <c r="BY152" i="10"/>
  <c r="X152" i="10" s="1"/>
  <c r="BY151" i="10"/>
  <c r="X151" i="10" s="1"/>
  <c r="BY150" i="10"/>
  <c r="X150" i="10" s="1"/>
  <c r="BY149" i="10"/>
  <c r="X149" i="10" s="1"/>
  <c r="BY148" i="10"/>
  <c r="X148" i="10" s="1"/>
  <c r="BY147" i="10"/>
  <c r="X147" i="10" s="1"/>
  <c r="BY146" i="10"/>
  <c r="X146" i="10" s="1"/>
  <c r="BY145" i="10"/>
  <c r="X145" i="10" s="1"/>
  <c r="BY144" i="10"/>
  <c r="X144" i="10" s="1"/>
  <c r="BY143" i="10"/>
  <c r="X143" i="10" s="1"/>
  <c r="BY142" i="10"/>
  <c r="X142" i="10" s="1"/>
  <c r="BY141" i="10"/>
  <c r="X141" i="10" s="1"/>
  <c r="BY140" i="10"/>
  <c r="X140" i="10" s="1"/>
  <c r="BY139" i="10"/>
  <c r="X139" i="10" s="1"/>
  <c r="BY138" i="10"/>
  <c r="X138" i="10" s="1"/>
  <c r="BY137" i="10"/>
  <c r="X137" i="10" s="1"/>
  <c r="BY136" i="10"/>
  <c r="X136" i="10" s="1"/>
  <c r="BY135" i="10"/>
  <c r="X135" i="10" s="1"/>
  <c r="BY134" i="10"/>
  <c r="X134" i="10" s="1"/>
  <c r="BY133" i="10"/>
  <c r="X133" i="10" s="1"/>
  <c r="BY132" i="10"/>
  <c r="X132" i="10" s="1"/>
  <c r="BY131" i="10"/>
  <c r="X131" i="10" s="1"/>
  <c r="BY130" i="10"/>
  <c r="X130" i="10" s="1"/>
  <c r="BY129" i="10"/>
  <c r="X129" i="10" s="1"/>
  <c r="BY128" i="10"/>
  <c r="X128" i="10" s="1"/>
  <c r="BY127" i="10"/>
  <c r="X127" i="10" s="1"/>
  <c r="BX126" i="10"/>
  <c r="BY126" i="10" s="1"/>
  <c r="X126" i="10" s="1"/>
  <c r="BY125" i="10"/>
  <c r="X125" i="10" s="1"/>
  <c r="BY124" i="10"/>
  <c r="X124" i="10" s="1"/>
  <c r="BY123" i="10"/>
  <c r="X123" i="10" s="1"/>
  <c r="BY122" i="10"/>
  <c r="X122" i="10" s="1"/>
  <c r="BY121" i="10"/>
  <c r="X121" i="10" s="1"/>
  <c r="BY120" i="10"/>
  <c r="X120" i="10" s="1"/>
  <c r="BY119" i="10"/>
  <c r="X119" i="10" s="1"/>
  <c r="BY118" i="10"/>
  <c r="X118" i="10" s="1"/>
  <c r="BY117" i="10"/>
  <c r="X117" i="10" s="1"/>
  <c r="BY116" i="10"/>
  <c r="X116" i="10" s="1"/>
  <c r="BY115" i="10"/>
  <c r="X115" i="10" s="1"/>
  <c r="BY114" i="10"/>
  <c r="X114" i="10" s="1"/>
  <c r="BY113" i="10"/>
  <c r="X113" i="10" s="1"/>
  <c r="BS112" i="10"/>
  <c r="BY111" i="10"/>
  <c r="X111" i="10" s="1"/>
  <c r="BY110" i="10"/>
  <c r="X110" i="10" s="1"/>
  <c r="BY109" i="10"/>
  <c r="X109" i="10" s="1"/>
  <c r="BY108" i="10"/>
  <c r="X108" i="10" s="1"/>
  <c r="BS107" i="10"/>
  <c r="BY106" i="10"/>
  <c r="X106" i="10" s="1"/>
  <c r="BY105" i="10"/>
  <c r="X105" i="10" s="1"/>
  <c r="BY104" i="10"/>
  <c r="X104" i="10" s="1"/>
  <c r="BY103" i="10"/>
  <c r="X103" i="10" s="1"/>
  <c r="BY102" i="10"/>
  <c r="X102" i="10" s="1"/>
  <c r="BY101" i="10"/>
  <c r="X101" i="10" s="1"/>
  <c r="BY100" i="10"/>
  <c r="X100" i="10" s="1"/>
  <c r="BY99" i="10"/>
  <c r="X99" i="10" s="1"/>
  <c r="BY98" i="10"/>
  <c r="X98" i="10" s="1"/>
  <c r="BY97" i="10"/>
  <c r="X97" i="10" s="1"/>
  <c r="BY96" i="10"/>
  <c r="X96" i="10" s="1"/>
  <c r="BY95" i="10"/>
  <c r="X95" i="10" s="1"/>
  <c r="BY94" i="10"/>
  <c r="X94" i="10" s="1"/>
  <c r="BY93" i="10"/>
  <c r="X93" i="10" s="1"/>
  <c r="BY92" i="10"/>
  <c r="X92" i="10" s="1"/>
  <c r="BY91" i="10"/>
  <c r="X91" i="10" s="1"/>
  <c r="BY90" i="10"/>
  <c r="X90" i="10" s="1"/>
  <c r="BY89" i="10"/>
  <c r="X89" i="10" s="1"/>
  <c r="BY88" i="10"/>
  <c r="X88" i="10" s="1"/>
  <c r="BY87" i="10"/>
  <c r="X87" i="10" s="1"/>
  <c r="BY86" i="10"/>
  <c r="X86" i="10" s="1"/>
  <c r="BY85" i="10"/>
  <c r="X85" i="10" s="1"/>
  <c r="BY84" i="10"/>
  <c r="X84" i="10" s="1"/>
  <c r="BY83" i="10"/>
  <c r="X83" i="10" s="1"/>
  <c r="BY82" i="10"/>
  <c r="X82" i="10" s="1"/>
  <c r="BY81" i="10"/>
  <c r="X81" i="10" s="1"/>
  <c r="BY80" i="10"/>
  <c r="X80" i="10" s="1"/>
  <c r="BY79" i="10"/>
  <c r="X79" i="10" s="1"/>
  <c r="BY78" i="10"/>
  <c r="X78" i="10" s="1"/>
  <c r="BY77" i="10"/>
  <c r="X77" i="10" s="1"/>
  <c r="BY76" i="10"/>
  <c r="X76" i="10" s="1"/>
  <c r="BY75" i="10"/>
  <c r="X75" i="10" s="1"/>
  <c r="BY74" i="10"/>
  <c r="X74" i="10" s="1"/>
  <c r="BY73" i="10"/>
  <c r="X73" i="10" s="1"/>
  <c r="BY72" i="10"/>
  <c r="X72" i="10" s="1"/>
  <c r="BY71" i="10"/>
  <c r="X71" i="10" s="1"/>
  <c r="BY70" i="10"/>
  <c r="X70" i="10" s="1"/>
  <c r="BY69" i="10"/>
  <c r="X69" i="10" s="1"/>
  <c r="BY68" i="10"/>
  <c r="X68" i="10" s="1"/>
  <c r="BY67" i="10"/>
  <c r="X67" i="10" s="1"/>
  <c r="BY66" i="10"/>
  <c r="X66" i="10" s="1"/>
  <c r="BY65" i="10"/>
  <c r="X65" i="10" s="1"/>
  <c r="BY64" i="10"/>
  <c r="X64" i="10" s="1"/>
  <c r="BY63" i="10"/>
  <c r="X63" i="10" s="1"/>
  <c r="BY62" i="10"/>
  <c r="X62" i="10" s="1"/>
  <c r="BY61" i="10"/>
  <c r="X61" i="10" s="1"/>
  <c r="BY60" i="10"/>
  <c r="X60" i="10" s="1"/>
  <c r="BY59" i="10"/>
  <c r="X59" i="10" s="1"/>
  <c r="BY58" i="10"/>
  <c r="X58" i="10" s="1"/>
  <c r="BY57" i="10"/>
  <c r="X57" i="10" s="1"/>
  <c r="BY56" i="10"/>
  <c r="X56" i="10" s="1"/>
  <c r="BY55" i="10"/>
  <c r="X55" i="10" s="1"/>
  <c r="BY54" i="10"/>
  <c r="X54" i="10" s="1"/>
  <c r="BY53" i="10"/>
  <c r="X53" i="10" s="1"/>
  <c r="BY52" i="10"/>
  <c r="X52" i="10" s="1"/>
  <c r="BY51" i="10"/>
  <c r="X51" i="10" s="1"/>
  <c r="BY50" i="10"/>
  <c r="X50" i="10" s="1"/>
  <c r="BY49" i="10"/>
  <c r="X49" i="10" s="1"/>
  <c r="BY48" i="10"/>
  <c r="X48" i="10" s="1"/>
  <c r="BY47" i="10"/>
  <c r="X47" i="10" s="1"/>
  <c r="BX46" i="10"/>
  <c r="BY45" i="10"/>
  <c r="X45" i="10" s="1"/>
  <c r="BY44" i="10"/>
  <c r="X44" i="10" s="1"/>
  <c r="BY43" i="10"/>
  <c r="X43" i="10" s="1"/>
  <c r="BY42" i="10"/>
  <c r="X42" i="10" s="1"/>
  <c r="BY41" i="10"/>
  <c r="X41" i="10" s="1"/>
  <c r="BY40" i="10"/>
  <c r="X40" i="10" s="1"/>
  <c r="BY39" i="10"/>
  <c r="X39" i="10" s="1"/>
  <c r="BY38" i="10"/>
  <c r="X38" i="10" s="1"/>
  <c r="BY37" i="10"/>
  <c r="X37" i="10" s="1"/>
  <c r="BY36" i="10"/>
  <c r="X36" i="10" s="1"/>
  <c r="BY35" i="10"/>
  <c r="X35" i="10" s="1"/>
  <c r="BY34" i="10"/>
  <c r="X34" i="10" s="1"/>
  <c r="BY33" i="10"/>
  <c r="X33" i="10" s="1"/>
  <c r="BY32" i="10"/>
  <c r="X32" i="10" s="1"/>
  <c r="BY31" i="10"/>
  <c r="X31" i="10" s="1"/>
  <c r="BY30" i="10"/>
  <c r="X30" i="10" s="1"/>
  <c r="BY29" i="10"/>
  <c r="X29" i="10" s="1"/>
  <c r="BY28" i="10"/>
  <c r="X28" i="10" s="1"/>
  <c r="BY27" i="10"/>
  <c r="X27" i="10" s="1"/>
  <c r="BY26" i="10"/>
  <c r="X26" i="10" s="1"/>
  <c r="BY25" i="10"/>
  <c r="X25" i="10" s="1"/>
  <c r="BY24" i="10"/>
  <c r="X24" i="10" s="1"/>
  <c r="BY23" i="10"/>
  <c r="X23" i="10" s="1"/>
  <c r="BI22" i="10"/>
  <c r="BY21" i="10"/>
  <c r="X21" i="10" s="1"/>
  <c r="BY20" i="10"/>
  <c r="X20" i="10" s="1"/>
  <c r="BY19" i="10"/>
  <c r="X19" i="10" s="1"/>
  <c r="BY18" i="10"/>
  <c r="X18" i="10" s="1"/>
  <c r="BY17" i="10"/>
  <c r="X17" i="10" s="1"/>
  <c r="BY16" i="10"/>
  <c r="X16" i="10" s="1"/>
  <c r="BY15" i="10"/>
  <c r="X15" i="10" s="1"/>
  <c r="BY14" i="10"/>
  <c r="X14" i="10" s="1"/>
  <c r="BY13" i="10"/>
  <c r="X13" i="10" s="1"/>
  <c r="BY12" i="10"/>
  <c r="X12" i="10" s="1"/>
  <c r="BY11" i="10"/>
  <c r="X11" i="10" s="1"/>
  <c r="CP12" i="10"/>
  <c r="Y12" i="10" s="1"/>
  <c r="CP13" i="10"/>
  <c r="Y13" i="10" s="1"/>
  <c r="CP14" i="10"/>
  <c r="Y14" i="10" s="1"/>
  <c r="CP15" i="10"/>
  <c r="Y15" i="10" s="1"/>
  <c r="CP16" i="10"/>
  <c r="Y16" i="10" s="1"/>
  <c r="CP17" i="10"/>
  <c r="Y17" i="10" s="1"/>
  <c r="CP18" i="10"/>
  <c r="Y18" i="10" s="1"/>
  <c r="CP19" i="10"/>
  <c r="Y19" i="10" s="1"/>
  <c r="CP20" i="10"/>
  <c r="Y20" i="10" s="1"/>
  <c r="CP21" i="10"/>
  <c r="Y21" i="10" s="1"/>
  <c r="CP23" i="10"/>
  <c r="Y23" i="10" s="1"/>
  <c r="CP25" i="10"/>
  <c r="Y25" i="10" s="1"/>
  <c r="CP26" i="10"/>
  <c r="Y26" i="10" s="1"/>
  <c r="CP27" i="10"/>
  <c r="Y27" i="10" s="1"/>
  <c r="CP28" i="10"/>
  <c r="Y28" i="10" s="1"/>
  <c r="CP29" i="10"/>
  <c r="Y29" i="10" s="1"/>
  <c r="CP30" i="10"/>
  <c r="Y30" i="10" s="1"/>
  <c r="CP31" i="10"/>
  <c r="Y31" i="10" s="1"/>
  <c r="CP33" i="10"/>
  <c r="Y33" i="10" s="1"/>
  <c r="CP34" i="10"/>
  <c r="Y34" i="10" s="1"/>
  <c r="CP35" i="10"/>
  <c r="Y35" i="10" s="1"/>
  <c r="CP36" i="10"/>
  <c r="Y36" i="10" s="1"/>
  <c r="CP37" i="10"/>
  <c r="Y37" i="10" s="1"/>
  <c r="CP38" i="10"/>
  <c r="Y38" i="10" s="1"/>
  <c r="CP39" i="10"/>
  <c r="Y39" i="10" s="1"/>
  <c r="CP40" i="10"/>
  <c r="Y40" i="10" s="1"/>
  <c r="CP41" i="10"/>
  <c r="Y41" i="10" s="1"/>
  <c r="CP42" i="10"/>
  <c r="Y42" i="10" s="1"/>
  <c r="CP43" i="10"/>
  <c r="Y43" i="10" s="1"/>
  <c r="CP44" i="10"/>
  <c r="Y44" i="10" s="1"/>
  <c r="CP45" i="10"/>
  <c r="Y45" i="10" s="1"/>
  <c r="CP47" i="10"/>
  <c r="Y47" i="10" s="1"/>
  <c r="CP48" i="10"/>
  <c r="Y48" i="10" s="1"/>
  <c r="CP49" i="10"/>
  <c r="Y49" i="10" s="1"/>
  <c r="CP50" i="10"/>
  <c r="Y50" i="10" s="1"/>
  <c r="CP51" i="10"/>
  <c r="Y51" i="10" s="1"/>
  <c r="CP52" i="10"/>
  <c r="Y52" i="10" s="1"/>
  <c r="CP53" i="10"/>
  <c r="Y53" i="10" s="1"/>
  <c r="CP54" i="10"/>
  <c r="Y54" i="10" s="1"/>
  <c r="CP55" i="10"/>
  <c r="Y55" i="10" s="1"/>
  <c r="CP56" i="10"/>
  <c r="Y56" i="10" s="1"/>
  <c r="CP57" i="10"/>
  <c r="Y57" i="10" s="1"/>
  <c r="CP58" i="10"/>
  <c r="Y58" i="10" s="1"/>
  <c r="CP59" i="10"/>
  <c r="Y59" i="10" s="1"/>
  <c r="CP60" i="10"/>
  <c r="Y60" i="10" s="1"/>
  <c r="CP61" i="10"/>
  <c r="Y61" i="10" s="1"/>
  <c r="CP62" i="10"/>
  <c r="Y62" i="10" s="1"/>
  <c r="CP63" i="10"/>
  <c r="Y63" i="10" s="1"/>
  <c r="CP64" i="10"/>
  <c r="Y64" i="10" s="1"/>
  <c r="CP65" i="10"/>
  <c r="Y65" i="10" s="1"/>
  <c r="CP66" i="10"/>
  <c r="Y66" i="10" s="1"/>
  <c r="CP67" i="10"/>
  <c r="Y67" i="10" s="1"/>
  <c r="CP68" i="10"/>
  <c r="Y68" i="10" s="1"/>
  <c r="CP69" i="10"/>
  <c r="Y69" i="10" s="1"/>
  <c r="CP70" i="10"/>
  <c r="Y70" i="10" s="1"/>
  <c r="CP71" i="10"/>
  <c r="Y71" i="10" s="1"/>
  <c r="CP72" i="10"/>
  <c r="Y72" i="10" s="1"/>
  <c r="CP73" i="10"/>
  <c r="Y73" i="10" s="1"/>
  <c r="CP74" i="10"/>
  <c r="Y74" i="10" s="1"/>
  <c r="CP75" i="10"/>
  <c r="Y75" i="10" s="1"/>
  <c r="CP76" i="10"/>
  <c r="Y76" i="10" s="1"/>
  <c r="CP77" i="10"/>
  <c r="Y77" i="10" s="1"/>
  <c r="CP78" i="10"/>
  <c r="Y78" i="10" s="1"/>
  <c r="CP79" i="10"/>
  <c r="Y79" i="10" s="1"/>
  <c r="CP80" i="10"/>
  <c r="Y80" i="10" s="1"/>
  <c r="CP81" i="10"/>
  <c r="Y81" i="10" s="1"/>
  <c r="CP82" i="10"/>
  <c r="Y82" i="10" s="1"/>
  <c r="CP83" i="10"/>
  <c r="Y83" i="10" s="1"/>
  <c r="CP84" i="10"/>
  <c r="Y84" i="10" s="1"/>
  <c r="CP85" i="10"/>
  <c r="Y85" i="10" s="1"/>
  <c r="CP86" i="10"/>
  <c r="Y86" i="10" s="1"/>
  <c r="CP87" i="10"/>
  <c r="Y87" i="10" s="1"/>
  <c r="CP88" i="10"/>
  <c r="Y88" i="10" s="1"/>
  <c r="CP89" i="10"/>
  <c r="Y89" i="10" s="1"/>
  <c r="CP90" i="10"/>
  <c r="Y90" i="10" s="1"/>
  <c r="CP91" i="10"/>
  <c r="Y91" i="10" s="1"/>
  <c r="CP92" i="10"/>
  <c r="Y92" i="10" s="1"/>
  <c r="CP93" i="10"/>
  <c r="Y93" i="10" s="1"/>
  <c r="CP94" i="10"/>
  <c r="Y94" i="10" s="1"/>
  <c r="CP95" i="10"/>
  <c r="Y95" i="10" s="1"/>
  <c r="CP96" i="10"/>
  <c r="Y96" i="10" s="1"/>
  <c r="CP97" i="10"/>
  <c r="Y97" i="10" s="1"/>
  <c r="CP98" i="10"/>
  <c r="Y98" i="10" s="1"/>
  <c r="CP99" i="10"/>
  <c r="Y99" i="10" s="1"/>
  <c r="CP100" i="10"/>
  <c r="Y100" i="10" s="1"/>
  <c r="CP101" i="10"/>
  <c r="Y101" i="10" s="1"/>
  <c r="CP102" i="10"/>
  <c r="Y102" i="10" s="1"/>
  <c r="CP103" i="10"/>
  <c r="Y103" i="10" s="1"/>
  <c r="CP104" i="10"/>
  <c r="Y104" i="10" s="1"/>
  <c r="CP105" i="10"/>
  <c r="Y105" i="10" s="1"/>
  <c r="CP108" i="10"/>
  <c r="Y108" i="10" s="1"/>
  <c r="CP109" i="10"/>
  <c r="Y109" i="10" s="1"/>
  <c r="CP110" i="10"/>
  <c r="Y110" i="10" s="1"/>
  <c r="CP111" i="10"/>
  <c r="Y111" i="10" s="1"/>
  <c r="CP113" i="10"/>
  <c r="Y113" i="10" s="1"/>
  <c r="CP115" i="10"/>
  <c r="Y115" i="10" s="1"/>
  <c r="CP116" i="10"/>
  <c r="Y116" i="10" s="1"/>
  <c r="CP117" i="10"/>
  <c r="Y117" i="10" s="1"/>
  <c r="CP118" i="10"/>
  <c r="Y118" i="10" s="1"/>
  <c r="CP119" i="10"/>
  <c r="Y119" i="10" s="1"/>
  <c r="CP120" i="10"/>
  <c r="Y120" i="10" s="1"/>
  <c r="CP121" i="10"/>
  <c r="Y121" i="10" s="1"/>
  <c r="CP122" i="10"/>
  <c r="Y122" i="10" s="1"/>
  <c r="CP123" i="10"/>
  <c r="Y123" i="10" s="1"/>
  <c r="CP124" i="10"/>
  <c r="Y124" i="10" s="1"/>
  <c r="CP125" i="10"/>
  <c r="Y125" i="10" s="1"/>
  <c r="CP127" i="10"/>
  <c r="Y127" i="10" s="1"/>
  <c r="CP128" i="10"/>
  <c r="Y128" i="10" s="1"/>
  <c r="CP129" i="10"/>
  <c r="Y129" i="10" s="1"/>
  <c r="CP130" i="10"/>
  <c r="Y130" i="10" s="1"/>
  <c r="CP131" i="10"/>
  <c r="Y131" i="10" s="1"/>
  <c r="CP132" i="10"/>
  <c r="Y132" i="10" s="1"/>
  <c r="CP133" i="10"/>
  <c r="Y133" i="10" s="1"/>
  <c r="CP134" i="10"/>
  <c r="Y134" i="10" s="1"/>
  <c r="CP135" i="10"/>
  <c r="Y135" i="10" s="1"/>
  <c r="CP136" i="10"/>
  <c r="Y136" i="10" s="1"/>
  <c r="CP137" i="10"/>
  <c r="Y137" i="10" s="1"/>
  <c r="CP138" i="10"/>
  <c r="Y138" i="10" s="1"/>
  <c r="CP139" i="10"/>
  <c r="Y139" i="10" s="1"/>
  <c r="CP140" i="10"/>
  <c r="Y140" i="10" s="1"/>
  <c r="CP141" i="10"/>
  <c r="Y141" i="10" s="1"/>
  <c r="CP142" i="10"/>
  <c r="Y142" i="10" s="1"/>
  <c r="CP143" i="10"/>
  <c r="Y143" i="10" s="1"/>
  <c r="CP145" i="10"/>
  <c r="Y145" i="10" s="1"/>
  <c r="CP146" i="10"/>
  <c r="Y146" i="10" s="1"/>
  <c r="CP147" i="10"/>
  <c r="Y147" i="10" s="1"/>
  <c r="CP148" i="10"/>
  <c r="Y148" i="10" s="1"/>
  <c r="CP149" i="10"/>
  <c r="Y149" i="10" s="1"/>
  <c r="CP150" i="10"/>
  <c r="Y150" i="10" s="1"/>
  <c r="CP151" i="10"/>
  <c r="Y151" i="10" s="1"/>
  <c r="CP152" i="10"/>
  <c r="Y152" i="10" s="1"/>
  <c r="CP153" i="10"/>
  <c r="Y153" i="10" s="1"/>
  <c r="CP154" i="10"/>
  <c r="Y154" i="10" s="1"/>
  <c r="CP155" i="10"/>
  <c r="Y155" i="10" s="1"/>
  <c r="CP156" i="10"/>
  <c r="Y156" i="10" s="1"/>
  <c r="CP157" i="10"/>
  <c r="Y157" i="10" s="1"/>
  <c r="CP158" i="10"/>
  <c r="Y158" i="10" s="1"/>
  <c r="CP159" i="10"/>
  <c r="Y159" i="10" s="1"/>
  <c r="CP160" i="10"/>
  <c r="Y160" i="10" s="1"/>
  <c r="CP161" i="10"/>
  <c r="Y161" i="10" s="1"/>
  <c r="CP162" i="10"/>
  <c r="Y162" i="10" s="1"/>
  <c r="CP163" i="10"/>
  <c r="Y163" i="10" s="1"/>
  <c r="CP164" i="10"/>
  <c r="Y164" i="10" s="1"/>
  <c r="CP165" i="10"/>
  <c r="Y165" i="10" s="1"/>
  <c r="CP166" i="10"/>
  <c r="Y166" i="10" s="1"/>
  <c r="CP167" i="10"/>
  <c r="Y167" i="10" s="1"/>
  <c r="CP168" i="10"/>
  <c r="Y168" i="10" s="1"/>
  <c r="CP169" i="10"/>
  <c r="Y169" i="10" s="1"/>
  <c r="CP171" i="10"/>
  <c r="Y171" i="10" s="1"/>
  <c r="CP172" i="10"/>
  <c r="Y172" i="10" s="1"/>
  <c r="CP174" i="10"/>
  <c r="Y174" i="10" s="1"/>
  <c r="CP175" i="10"/>
  <c r="Y175" i="10" s="1"/>
  <c r="CP176" i="10"/>
  <c r="Y176" i="10" s="1"/>
  <c r="CP177" i="10"/>
  <c r="Y177" i="10" s="1"/>
  <c r="CP178" i="10"/>
  <c r="Y178" i="10" s="1"/>
  <c r="CP179" i="10"/>
  <c r="Y179" i="10" s="1"/>
  <c r="CP180" i="10"/>
  <c r="Y180" i="10" s="1"/>
  <c r="CP181" i="10"/>
  <c r="Y181" i="10" s="1"/>
  <c r="CP183" i="10"/>
  <c r="Y183" i="10" s="1"/>
  <c r="CP184" i="10"/>
  <c r="Y184" i="10" s="1"/>
  <c r="CP185" i="10"/>
  <c r="Y185" i="10" s="1"/>
  <c r="CP186" i="10"/>
  <c r="Y186" i="10" s="1"/>
  <c r="CP187" i="10"/>
  <c r="Y187" i="10" s="1"/>
  <c r="CP188" i="10"/>
  <c r="Y188" i="10" s="1"/>
  <c r="CP189" i="10"/>
  <c r="Y189" i="10" s="1"/>
  <c r="CP190" i="10"/>
  <c r="Y190" i="10" s="1"/>
  <c r="CP191" i="10"/>
  <c r="Y191" i="10" s="1"/>
  <c r="CP192" i="10"/>
  <c r="Y192" i="10" s="1"/>
  <c r="CP193" i="10"/>
  <c r="Y193" i="10" s="1"/>
  <c r="CP194" i="10"/>
  <c r="Y194" i="10" s="1"/>
  <c r="CP195" i="10"/>
  <c r="Y195" i="10" s="1"/>
  <c r="CP196" i="10"/>
  <c r="Y196" i="10" s="1"/>
  <c r="CP197" i="10"/>
  <c r="Y197" i="10" s="1"/>
  <c r="CP198" i="10"/>
  <c r="Y198" i="10" s="1"/>
  <c r="CP199" i="10"/>
  <c r="Y199" i="10" s="1"/>
  <c r="CP200" i="10"/>
  <c r="Y200" i="10" s="1"/>
  <c r="CP201" i="10"/>
  <c r="Y201" i="10" s="1"/>
  <c r="CP202" i="10"/>
  <c r="Y202" i="10" s="1"/>
  <c r="CP203" i="10"/>
  <c r="Y203" i="10" s="1"/>
  <c r="CP204" i="10"/>
  <c r="Y204" i="10" s="1"/>
  <c r="CP205" i="10"/>
  <c r="Y205" i="10" s="1"/>
  <c r="CP206" i="10"/>
  <c r="Y206" i="10" s="1"/>
  <c r="CP207" i="10"/>
  <c r="Y207" i="10" s="1"/>
  <c r="CP208" i="10"/>
  <c r="Y208" i="10" s="1"/>
  <c r="CP209" i="10"/>
  <c r="Y209" i="10" s="1"/>
  <c r="CP210" i="10"/>
  <c r="Y210" i="10" s="1"/>
  <c r="CP211" i="10"/>
  <c r="Y211" i="10" s="1"/>
  <c r="CP212" i="10"/>
  <c r="Y212" i="10" s="1"/>
  <c r="CP213" i="10"/>
  <c r="Y213" i="10" s="1"/>
  <c r="CP214" i="10"/>
  <c r="Y214" i="10" s="1"/>
  <c r="CP215" i="10"/>
  <c r="Y215" i="10" s="1"/>
  <c r="CP216" i="10"/>
  <c r="Y216" i="10" s="1"/>
  <c r="CP217" i="10"/>
  <c r="Y217" i="10" s="1"/>
  <c r="CP218" i="10"/>
  <c r="Y218" i="10" s="1"/>
  <c r="CP219" i="10"/>
  <c r="Y219" i="10" s="1"/>
  <c r="CP220" i="10"/>
  <c r="Y220" i="10" s="1"/>
  <c r="CP221" i="10"/>
  <c r="Y221" i="10" s="1"/>
  <c r="CP222" i="10"/>
  <c r="Y222" i="10" s="1"/>
  <c r="CP223" i="10"/>
  <c r="Y223" i="10" s="1"/>
  <c r="CP224" i="10"/>
  <c r="Y224" i="10" s="1"/>
  <c r="CP225" i="10"/>
  <c r="Y225" i="10" s="1"/>
  <c r="CP226" i="10"/>
  <c r="Y226" i="10" s="1"/>
  <c r="CP227" i="10"/>
  <c r="Y227" i="10" s="1"/>
  <c r="CP228" i="10"/>
  <c r="Y228" i="10" s="1"/>
  <c r="CP229" i="10"/>
  <c r="Y229" i="10" s="1"/>
  <c r="CP230" i="10"/>
  <c r="Y230" i="10" s="1"/>
  <c r="CP231" i="10"/>
  <c r="Y231" i="10" s="1"/>
  <c r="CP232" i="10"/>
  <c r="Y232" i="10" s="1"/>
  <c r="CP233" i="10"/>
  <c r="Y233" i="10" s="1"/>
  <c r="CP234" i="10"/>
  <c r="Y234" i="10" s="1"/>
  <c r="CP235" i="10"/>
  <c r="Y235" i="10" s="1"/>
  <c r="CP236" i="10"/>
  <c r="Y236" i="10" s="1"/>
  <c r="CP237" i="10"/>
  <c r="Y237" i="10" s="1"/>
  <c r="CP238" i="10"/>
  <c r="Y238" i="10" s="1"/>
  <c r="CP239" i="10"/>
  <c r="Y239" i="10" s="1"/>
  <c r="CP240" i="10"/>
  <c r="Y240" i="10" s="1"/>
  <c r="CP241" i="10"/>
  <c r="Y241" i="10" s="1"/>
  <c r="CP242" i="10"/>
  <c r="Y242" i="10" s="1"/>
  <c r="CP243" i="10"/>
  <c r="Y243" i="10" s="1"/>
  <c r="CP244" i="10"/>
  <c r="Y244" i="10" s="1"/>
  <c r="CP245" i="10"/>
  <c r="Y245" i="10" s="1"/>
  <c r="CP246" i="10"/>
  <c r="Y246" i="10" s="1"/>
  <c r="CP247" i="10"/>
  <c r="Y247" i="10" s="1"/>
  <c r="CP249" i="10"/>
  <c r="Y249" i="10" s="1"/>
  <c r="CP250" i="10"/>
  <c r="Y250" i="10" s="1"/>
  <c r="CP251" i="10"/>
  <c r="Y251" i="10" s="1"/>
  <c r="CP252" i="10"/>
  <c r="Y252" i="10" s="1"/>
  <c r="CP253" i="10"/>
  <c r="Y253" i="10" s="1"/>
  <c r="CP254" i="10"/>
  <c r="Y254" i="10" s="1"/>
  <c r="CP255" i="10"/>
  <c r="Y255" i="10" s="1"/>
  <c r="CP256" i="10"/>
  <c r="Y256" i="10" s="1"/>
  <c r="CP257" i="10"/>
  <c r="Y257" i="10" s="1"/>
  <c r="CP258" i="10"/>
  <c r="Y258" i="10" s="1"/>
  <c r="CP259" i="10"/>
  <c r="Y259" i="10" s="1"/>
  <c r="CP11" i="10"/>
  <c r="Y11" i="10" s="1"/>
  <c r="CP24" i="10"/>
  <c r="Y24" i="10" s="1"/>
  <c r="CP173" i="10"/>
  <c r="Y173" i="10" s="1"/>
  <c r="U256" i="10"/>
  <c r="U255" i="10"/>
  <c r="U254" i="10"/>
  <c r="U253" i="10"/>
  <c r="U250" i="10"/>
  <c r="U249" i="10"/>
  <c r="CP248" i="10"/>
  <c r="Y248" i="10" s="1"/>
  <c r="U248" i="10"/>
  <c r="U239" i="10"/>
  <c r="U238" i="10"/>
  <c r="U237" i="10"/>
  <c r="U236" i="10"/>
  <c r="U235" i="10"/>
  <c r="U234" i="10"/>
  <c r="U233" i="10"/>
  <c r="U229" i="10"/>
  <c r="U228" i="10"/>
  <c r="U227" i="10"/>
  <c r="U226" i="10"/>
  <c r="U225" i="10"/>
  <c r="U223" i="10"/>
  <c r="U222" i="10"/>
  <c r="U221" i="10"/>
  <c r="U219" i="10"/>
  <c r="U218" i="10"/>
  <c r="U216" i="10"/>
  <c r="U215" i="10"/>
  <c r="U214" i="10"/>
  <c r="U210" i="10"/>
  <c r="U207" i="10"/>
  <c r="U203" i="10"/>
  <c r="U200" i="10"/>
  <c r="U199" i="10"/>
  <c r="U195" i="10"/>
  <c r="U192" i="10"/>
  <c r="U190" i="10"/>
  <c r="U189" i="10"/>
  <c r="U186" i="10"/>
  <c r="U185" i="10"/>
  <c r="U183" i="10"/>
  <c r="CP182" i="10"/>
  <c r="Y182" i="10" s="1"/>
  <c r="U179" i="10"/>
  <c r="U178" i="10"/>
  <c r="U177" i="10"/>
  <c r="U176" i="10"/>
  <c r="U175" i="10"/>
  <c r="U173" i="10"/>
  <c r="U170" i="10"/>
  <c r="U167" i="10"/>
  <c r="U166" i="10"/>
  <c r="U164" i="10"/>
  <c r="U163" i="10"/>
  <c r="U162" i="10"/>
  <c r="U161" i="10"/>
  <c r="U158" i="10"/>
  <c r="U157" i="10"/>
  <c r="U156" i="10"/>
  <c r="U149" i="10"/>
  <c r="U147" i="10"/>
  <c r="U146" i="10"/>
  <c r="U145" i="10"/>
  <c r="CP144" i="10"/>
  <c r="Y144" i="10" s="1"/>
  <c r="U143" i="10"/>
  <c r="U142" i="10"/>
  <c r="U141" i="10"/>
  <c r="U140" i="10"/>
  <c r="U139" i="10"/>
  <c r="U138" i="10"/>
  <c r="U137" i="10"/>
  <c r="U136" i="10"/>
  <c r="U135" i="10"/>
  <c r="U134" i="10"/>
  <c r="U133" i="10"/>
  <c r="U131" i="10"/>
  <c r="U130" i="10"/>
  <c r="U128" i="10"/>
  <c r="U127" i="10"/>
  <c r="CO126" i="10"/>
  <c r="CP126" i="10" s="1"/>
  <c r="Y126" i="10" s="1"/>
  <c r="U126" i="10"/>
  <c r="U125" i="10"/>
  <c r="U124" i="10"/>
  <c r="U123" i="10"/>
  <c r="U120" i="10"/>
  <c r="U117" i="10"/>
  <c r="U115" i="10"/>
  <c r="CP114" i="10"/>
  <c r="Y114" i="10" s="1"/>
  <c r="U113" i="10"/>
  <c r="CJ112" i="10"/>
  <c r="CJ8" i="10" s="1"/>
  <c r="CJ9" i="10" s="1"/>
  <c r="U111" i="10"/>
  <c r="U109" i="10"/>
  <c r="U108" i="10"/>
  <c r="CP107" i="10"/>
  <c r="Y107" i="10" s="1"/>
  <c r="U107" i="10"/>
  <c r="CP106" i="10"/>
  <c r="Y106" i="10" s="1"/>
  <c r="U105" i="10"/>
  <c r="U104" i="10"/>
  <c r="U102" i="10"/>
  <c r="U101" i="10"/>
  <c r="U100" i="10"/>
  <c r="U99" i="10"/>
  <c r="U98" i="10"/>
  <c r="U97" i="10"/>
  <c r="U96" i="10"/>
  <c r="U95" i="10"/>
  <c r="U94" i="10"/>
  <c r="U93" i="10"/>
  <c r="U92" i="10"/>
  <c r="U90" i="10"/>
  <c r="U88" i="10"/>
  <c r="U87" i="10"/>
  <c r="U86" i="10"/>
  <c r="U85" i="10"/>
  <c r="U82" i="10"/>
  <c r="U80" i="10"/>
  <c r="U79" i="10"/>
  <c r="U78" i="10"/>
  <c r="U75" i="10"/>
  <c r="U71" i="10"/>
  <c r="U70" i="10"/>
  <c r="U69" i="10"/>
  <c r="U68" i="10"/>
  <c r="U67" i="10"/>
  <c r="U66" i="10"/>
  <c r="U65" i="10"/>
  <c r="U64" i="10"/>
  <c r="U63" i="10"/>
  <c r="U62" i="10"/>
  <c r="U61" i="10"/>
  <c r="U58" i="10"/>
  <c r="U56" i="10"/>
  <c r="U53" i="10"/>
  <c r="U52" i="10"/>
  <c r="U51" i="10"/>
  <c r="U50" i="10"/>
  <c r="U49" i="10"/>
  <c r="U48" i="10"/>
  <c r="U47" i="10"/>
  <c r="CO46" i="10"/>
  <c r="U46" i="10"/>
  <c r="U45" i="10"/>
  <c r="U44" i="10"/>
  <c r="U43" i="10"/>
  <c r="U42" i="10"/>
  <c r="U41" i="10"/>
  <c r="U40" i="10"/>
  <c r="U39" i="10"/>
  <c r="U38" i="10"/>
  <c r="U37" i="10"/>
  <c r="U36" i="10"/>
  <c r="U35" i="10"/>
  <c r="U33" i="10"/>
  <c r="CP32" i="10"/>
  <c r="Y32" i="10" s="1"/>
  <c r="U32" i="10"/>
  <c r="U31" i="10"/>
  <c r="U30" i="10"/>
  <c r="U29" i="10"/>
  <c r="U28" i="10"/>
  <c r="U27" i="10"/>
  <c r="U24" i="10"/>
  <c r="U23" i="10"/>
  <c r="BZ22" i="10"/>
  <c r="U22" i="10"/>
  <c r="U21" i="10"/>
  <c r="U16" i="10"/>
  <c r="U13" i="10"/>
  <c r="U12" i="10"/>
  <c r="O63" i="8"/>
  <c r="N63" i="8"/>
  <c r="M63" i="8"/>
  <c r="E26" i="8"/>
  <c r="E19" i="8"/>
  <c r="E41" i="8" s="1"/>
  <c r="E43" i="8" s="1"/>
  <c r="E17" i="8"/>
  <c r="E6" i="8"/>
  <c r="E2" i="8"/>
  <c r="AL174" i="9"/>
  <c r="AL173" i="9"/>
  <c r="AL172" i="9"/>
  <c r="AL171" i="9"/>
  <c r="AL170" i="9"/>
  <c r="AL169" i="9"/>
  <c r="AL168" i="9"/>
  <c r="AL167" i="9"/>
  <c r="AL166" i="9"/>
  <c r="AL165" i="9"/>
  <c r="AL164" i="9"/>
  <c r="V163" i="9"/>
  <c r="AL163" i="9" s="1"/>
  <c r="U163" i="9"/>
  <c r="AL162" i="9"/>
  <c r="AL161" i="9"/>
  <c r="AL160" i="9"/>
  <c r="AL159" i="9"/>
  <c r="AL158" i="9"/>
  <c r="AL157" i="9"/>
  <c r="AL156" i="9"/>
  <c r="AL155" i="9"/>
  <c r="AL154" i="9"/>
  <c r="AL153" i="9"/>
  <c r="AL152" i="9"/>
  <c r="AL151" i="9"/>
  <c r="AL150" i="9"/>
  <c r="AL149" i="9"/>
  <c r="AL148" i="9"/>
  <c r="AL147" i="9"/>
  <c r="U147" i="9"/>
  <c r="AL146" i="9"/>
  <c r="U146" i="9"/>
  <c r="AL145" i="9"/>
  <c r="AL144" i="9"/>
  <c r="AL143" i="9"/>
  <c r="AL142" i="9"/>
  <c r="AL141" i="9"/>
  <c r="AL140" i="9"/>
  <c r="U140" i="9"/>
  <c r="AL139" i="9"/>
  <c r="AL138" i="9"/>
  <c r="AL137" i="9"/>
  <c r="AL136" i="9"/>
  <c r="AL135" i="9"/>
  <c r="AL134" i="9"/>
  <c r="AL133" i="9"/>
  <c r="AL132" i="9"/>
  <c r="AL131" i="9"/>
  <c r="AL130" i="9"/>
  <c r="AL129" i="9"/>
  <c r="AL128" i="9"/>
  <c r="AL127" i="9"/>
  <c r="AL126" i="9"/>
  <c r="AL125" i="9"/>
  <c r="AL124" i="9"/>
  <c r="AL123" i="9"/>
  <c r="AL122" i="9"/>
  <c r="AL121" i="9"/>
  <c r="AL120" i="9"/>
  <c r="AL119" i="9"/>
  <c r="AL118" i="9"/>
  <c r="AL117" i="9"/>
  <c r="AL116" i="9"/>
  <c r="V115" i="9"/>
  <c r="AL115" i="9" s="1"/>
  <c r="U115" i="9"/>
  <c r="AL114" i="9"/>
  <c r="AL113" i="9"/>
  <c r="AL112" i="9"/>
  <c r="AL111" i="9"/>
  <c r="AL110" i="9"/>
  <c r="AL109" i="9"/>
  <c r="AA108" i="9"/>
  <c r="AL108" i="9" s="1"/>
  <c r="U108" i="9"/>
  <c r="AL107" i="9"/>
  <c r="W106" i="9"/>
  <c r="AL106" i="9" s="1"/>
  <c r="U106" i="9"/>
  <c r="AL105" i="9"/>
  <c r="U105" i="9"/>
  <c r="AL104" i="9"/>
  <c r="AL103" i="9"/>
  <c r="AL102" i="9"/>
  <c r="AL101" i="9"/>
  <c r="AL100" i="9"/>
  <c r="AL99" i="9"/>
  <c r="U99" i="9"/>
  <c r="AL98" i="9"/>
  <c r="AL97" i="9"/>
  <c r="AL96" i="9"/>
  <c r="AL95" i="9"/>
  <c r="AL94" i="9"/>
  <c r="AL93" i="9"/>
  <c r="AL92" i="9"/>
  <c r="U92" i="9"/>
  <c r="AL91" i="9"/>
  <c r="AL90" i="9"/>
  <c r="AK89" i="9"/>
  <c r="AL89" i="9" s="1"/>
  <c r="U89" i="9"/>
  <c r="AL88" i="9"/>
  <c r="AL87" i="9"/>
  <c r="AL86" i="9"/>
  <c r="AL85" i="9"/>
  <c r="AL84" i="9"/>
  <c r="AL83" i="9"/>
  <c r="AL82" i="9"/>
  <c r="AL81" i="9"/>
  <c r="AL80" i="9"/>
  <c r="AL79" i="9"/>
  <c r="AL78" i="9"/>
  <c r="AL77" i="9"/>
  <c r="AL76" i="9"/>
  <c r="AL75" i="9"/>
  <c r="U75" i="9"/>
  <c r="AL74" i="9"/>
  <c r="AL73" i="9"/>
  <c r="AK72" i="9"/>
  <c r="AL72" i="9" s="1"/>
  <c r="U72" i="9"/>
  <c r="AL71" i="9"/>
  <c r="AL70" i="9"/>
  <c r="AL69" i="9"/>
  <c r="AL68" i="9"/>
  <c r="AL67" i="9"/>
  <c r="AL66" i="9"/>
  <c r="AL65" i="9"/>
  <c r="AH64" i="9"/>
  <c r="AL64" i="9" s="1"/>
  <c r="U64" i="9"/>
  <c r="AH63" i="9"/>
  <c r="U63" i="9"/>
  <c r="AL62" i="9"/>
  <c r="Z61" i="9"/>
  <c r="W61" i="9"/>
  <c r="U61" i="9"/>
  <c r="AL60" i="9"/>
  <c r="Z59" i="9"/>
  <c r="AL59" i="9" s="1"/>
  <c r="U59" i="9"/>
  <c r="AH58" i="9"/>
  <c r="AL58" i="9" s="1"/>
  <c r="U58" i="9"/>
  <c r="AH57" i="9"/>
  <c r="U57" i="9"/>
  <c r="AL56" i="9"/>
  <c r="U56" i="9"/>
  <c r="AL55" i="9"/>
  <c r="AL54" i="9"/>
  <c r="AL53" i="9"/>
  <c r="AL52" i="9"/>
  <c r="AL51" i="9"/>
  <c r="U51" i="9"/>
  <c r="AL50" i="9"/>
  <c r="U50" i="9"/>
  <c r="AL49" i="9"/>
  <c r="U49" i="9"/>
  <c r="AL48" i="9"/>
  <c r="AL47" i="9"/>
  <c r="AL46" i="9"/>
  <c r="AL45" i="9"/>
  <c r="AL44" i="9"/>
  <c r="AL43" i="9"/>
  <c r="AL42" i="9"/>
  <c r="AL41" i="9"/>
  <c r="U41" i="9"/>
  <c r="AL40" i="9"/>
  <c r="AL39" i="9"/>
  <c r="AL38" i="9"/>
  <c r="AL37" i="9"/>
  <c r="AL36" i="9"/>
  <c r="AL35" i="9"/>
  <c r="AL34" i="9"/>
  <c r="AL33" i="9"/>
  <c r="AL32" i="9"/>
  <c r="AL31" i="9"/>
  <c r="AL30" i="9"/>
  <c r="AL29" i="9"/>
  <c r="AL28" i="9"/>
  <c r="AL27" i="9"/>
  <c r="AL26" i="9"/>
  <c r="AK25" i="9"/>
  <c r="AL25" i="9" s="1"/>
  <c r="U25" i="9"/>
  <c r="AL24" i="9"/>
  <c r="AL23" i="9"/>
  <c r="AL22" i="9"/>
  <c r="AL21" i="9"/>
  <c r="AL20" i="9"/>
  <c r="AL19" i="9"/>
  <c r="AL18" i="9"/>
  <c r="V17" i="9"/>
  <c r="AL17" i="9" s="1"/>
  <c r="U17" i="9"/>
  <c r="AL16" i="9"/>
  <c r="U16" i="9"/>
  <c r="AL15" i="9"/>
  <c r="AL14" i="9"/>
  <c r="U14" i="9"/>
  <c r="AL13" i="9"/>
  <c r="U13" i="9"/>
  <c r="AC12" i="9"/>
  <c r="AL12" i="9" s="1"/>
  <c r="U12" i="9"/>
  <c r="AL11" i="9"/>
  <c r="V10" i="9"/>
  <c r="AL10" i="9" s="1"/>
  <c r="U10" i="9"/>
  <c r="AL9" i="9"/>
  <c r="AL8" i="9"/>
  <c r="U8" i="9"/>
  <c r="AL7" i="9"/>
  <c r="AL6" i="9"/>
  <c r="AL5" i="9"/>
  <c r="BH173" i="10" l="1"/>
  <c r="W173" i="10" s="1"/>
  <c r="Z173" i="10" s="1"/>
  <c r="AW8" i="10"/>
  <c r="AW9" i="10" s="1"/>
  <c r="BY107" i="10"/>
  <c r="X107" i="10" s="1"/>
  <c r="BS8" i="10"/>
  <c r="BS9" i="10" s="1"/>
  <c r="BY46" i="10"/>
  <c r="X46" i="10" s="1"/>
  <c r="BX8" i="10"/>
  <c r="BX9" i="10" s="1"/>
  <c r="BH24" i="10"/>
  <c r="W24" i="10" s="1"/>
  <c r="Z24" i="10" s="1"/>
  <c r="AX8" i="10"/>
  <c r="AX9" i="10" s="1"/>
  <c r="CP22" i="10"/>
  <c r="Y22" i="10" s="1"/>
  <c r="BZ8" i="10"/>
  <c r="BZ9" i="10" s="1"/>
  <c r="BH22" i="10"/>
  <c r="W22" i="10" s="1"/>
  <c r="AR8" i="10"/>
  <c r="AR9" i="10" s="1"/>
  <c r="BH46" i="10"/>
  <c r="W46" i="10" s="1"/>
  <c r="BG8" i="10"/>
  <c r="BG9" i="10" s="1"/>
  <c r="BH107" i="10"/>
  <c r="W107" i="10" s="1"/>
  <c r="Z107" i="10" s="1"/>
  <c r="BB8" i="10"/>
  <c r="BB9" i="10" s="1"/>
  <c r="BY22" i="10"/>
  <c r="X22" i="10" s="1"/>
  <c r="BI8" i="10"/>
  <c r="BI9" i="10" s="1"/>
  <c r="CP46" i="10"/>
  <c r="Y46" i="10" s="1"/>
  <c r="CO8" i="10"/>
  <c r="CO9" i="10" s="1"/>
  <c r="BH170" i="10"/>
  <c r="W170" i="10" s="1"/>
  <c r="AS8" i="10"/>
  <c r="BY170" i="10"/>
  <c r="X170" i="10" s="1"/>
  <c r="BJ8" i="10"/>
  <c r="CP170" i="10"/>
  <c r="Y170" i="10" s="1"/>
  <c r="CA8" i="10"/>
  <c r="Z168" i="10"/>
  <c r="Z144" i="10"/>
  <c r="Z147" i="10"/>
  <c r="Z156" i="10"/>
  <c r="Z15" i="10"/>
  <c r="Z133" i="10"/>
  <c r="Z219" i="10"/>
  <c r="Z195" i="10"/>
  <c r="Z124" i="10"/>
  <c r="Z122" i="10"/>
  <c r="Z171" i="10"/>
  <c r="Z231" i="10"/>
  <c r="Z34" i="10"/>
  <c r="Z241" i="10"/>
  <c r="Z174" i="10"/>
  <c r="Z115" i="10"/>
  <c r="Z27" i="10"/>
  <c r="Z117" i="10"/>
  <c r="Z215" i="10"/>
  <c r="Z96" i="10"/>
  <c r="Z249" i="10"/>
  <c r="Z106" i="10"/>
  <c r="Z71" i="10"/>
  <c r="Z248" i="10"/>
  <c r="Z94" i="10"/>
  <c r="Z58" i="10"/>
  <c r="Z181" i="10"/>
  <c r="Z65" i="10"/>
  <c r="Z41" i="10"/>
  <c r="Z257" i="10"/>
  <c r="Z235" i="10"/>
  <c r="Z211" i="10"/>
  <c r="Z187" i="10"/>
  <c r="Z246" i="10"/>
  <c r="Z222" i="10"/>
  <c r="Z198" i="10"/>
  <c r="Z111" i="10"/>
  <c r="Z91" i="10"/>
  <c r="Z79" i="10"/>
  <c r="Z67" i="10"/>
  <c r="Z55" i="10"/>
  <c r="Z140" i="10"/>
  <c r="Z250" i="10"/>
  <c r="Z72" i="10"/>
  <c r="Z95" i="10"/>
  <c r="Z59" i="10"/>
  <c r="Z236" i="10"/>
  <c r="Z259" i="10"/>
  <c r="Z213" i="10"/>
  <c r="Z70" i="10"/>
  <c r="Z35" i="10"/>
  <c r="Z258" i="10"/>
  <c r="Z212" i="10"/>
  <c r="Z247" i="10"/>
  <c r="Z223" i="10"/>
  <c r="Z199" i="10"/>
  <c r="Z45" i="10"/>
  <c r="Z23" i="10"/>
  <c r="Z205" i="10"/>
  <c r="Z244" i="10"/>
  <c r="Z221" i="10"/>
  <c r="Z209" i="10"/>
  <c r="Z197" i="10"/>
  <c r="Z185" i="10"/>
  <c r="Z239" i="10"/>
  <c r="Z191" i="10"/>
  <c r="Z251" i="10"/>
  <c r="Z177" i="10"/>
  <c r="Z113" i="10"/>
  <c r="Z83" i="10"/>
  <c r="Z47" i="10"/>
  <c r="Z232" i="10"/>
  <c r="Z225" i="10"/>
  <c r="Z178" i="10"/>
  <c r="Z82" i="10"/>
  <c r="Z220" i="10"/>
  <c r="Z196" i="10"/>
  <c r="Z237" i="10"/>
  <c r="Z110" i="10"/>
  <c r="Z189" i="10"/>
  <c r="Z18" i="10"/>
  <c r="Z202" i="10"/>
  <c r="Z226" i="10"/>
  <c r="Z201" i="10"/>
  <c r="Z167" i="10"/>
  <c r="Z155" i="10"/>
  <c r="Z132" i="10"/>
  <c r="Z121" i="10"/>
  <c r="Z14" i="10"/>
  <c r="Z164" i="10"/>
  <c r="Z141" i="10"/>
  <c r="Z224" i="10"/>
  <c r="Z200" i="10"/>
  <c r="Z188" i="10"/>
  <c r="Z166" i="10"/>
  <c r="Z154" i="10"/>
  <c r="Z143" i="10"/>
  <c r="Z131" i="10"/>
  <c r="Z120" i="10"/>
  <c r="Z105" i="10"/>
  <c r="Z93" i="10"/>
  <c r="Z69" i="10"/>
  <c r="Z57" i="10"/>
  <c r="Z13" i="10"/>
  <c r="Z256" i="10"/>
  <c r="Z89" i="10"/>
  <c r="Z50" i="10"/>
  <c r="Z190" i="10"/>
  <c r="Z175" i="10"/>
  <c r="Z238" i="10"/>
  <c r="Z25" i="10"/>
  <c r="Z142" i="10"/>
  <c r="Z152" i="10"/>
  <c r="Z32" i="10"/>
  <c r="Z160" i="10"/>
  <c r="Z54" i="10"/>
  <c r="Z255" i="10"/>
  <c r="Z245" i="10"/>
  <c r="Z233" i="10"/>
  <c r="Z151" i="10"/>
  <c r="Z128" i="10"/>
  <c r="Z90" i="10"/>
  <c r="Z254" i="10"/>
  <c r="Z182" i="10"/>
  <c r="Z88" i="10"/>
  <c r="Z179" i="10"/>
  <c r="Z165" i="10"/>
  <c r="Z118" i="10"/>
  <c r="Z44" i="10"/>
  <c r="Z77" i="10"/>
  <c r="Z53" i="10"/>
  <c r="Z176" i="10"/>
  <c r="Z103" i="10"/>
  <c r="Z253" i="10"/>
  <c r="Z207" i="10"/>
  <c r="Z183" i="10"/>
  <c r="Z76" i="10"/>
  <c r="Z242" i="10"/>
  <c r="Z216" i="10"/>
  <c r="Z81" i="10"/>
  <c r="Z230" i="10"/>
  <c r="Z194" i="10"/>
  <c r="Z99" i="10"/>
  <c r="Z75" i="10"/>
  <c r="Z63" i="10"/>
  <c r="Z29" i="10"/>
  <c r="Z42" i="10"/>
  <c r="Z186" i="10"/>
  <c r="Z192" i="10"/>
  <c r="Z101" i="10"/>
  <c r="Z243" i="10"/>
  <c r="Z52" i="10"/>
  <c r="Z206" i="10"/>
  <c r="Z11" i="10"/>
  <c r="Z217" i="10"/>
  <c r="Z193" i="10"/>
  <c r="Z159" i="10"/>
  <c r="Z86" i="10"/>
  <c r="Z39" i="10"/>
  <c r="Z214" i="10"/>
  <c r="Z36" i="10"/>
  <c r="Z234" i="10"/>
  <c r="Z153" i="10"/>
  <c r="Z210" i="10"/>
  <c r="Z129" i="10"/>
  <c r="Z240" i="10"/>
  <c r="Z158" i="10"/>
  <c r="Z146" i="10"/>
  <c r="Z135" i="10"/>
  <c r="Z114" i="10"/>
  <c r="Z97" i="10"/>
  <c r="Z85" i="10"/>
  <c r="Z73" i="10"/>
  <c r="Z61" i="10"/>
  <c r="Z49" i="10"/>
  <c r="Z38" i="10"/>
  <c r="Z17" i="10"/>
  <c r="Z227" i="10"/>
  <c r="Z203" i="10"/>
  <c r="Z180" i="10"/>
  <c r="Z169" i="10"/>
  <c r="Z157" i="10"/>
  <c r="Z145" i="10"/>
  <c r="Z134" i="10"/>
  <c r="Z123" i="10"/>
  <c r="Z84" i="10"/>
  <c r="Z60" i="10"/>
  <c r="Z48" i="10"/>
  <c r="Z37" i="10"/>
  <c r="Z26" i="10"/>
  <c r="Z16" i="10"/>
  <c r="Z252" i="10"/>
  <c r="Z229" i="10"/>
  <c r="Z148" i="10"/>
  <c r="Z40" i="10"/>
  <c r="Z119" i="10"/>
  <c r="Z104" i="10"/>
  <c r="Z92" i="10"/>
  <c r="Z80" i="10"/>
  <c r="Z68" i="10"/>
  <c r="Z56" i="10"/>
  <c r="Z33" i="10"/>
  <c r="Z12" i="10"/>
  <c r="Z228" i="10"/>
  <c r="Z218" i="10"/>
  <c r="Z184" i="10"/>
  <c r="Z130" i="10"/>
  <c r="Z78" i="10"/>
  <c r="Z208" i="10"/>
  <c r="Z163" i="10"/>
  <c r="Z102" i="10"/>
  <c r="Z66" i="10"/>
  <c r="Z43" i="10"/>
  <c r="Z162" i="10"/>
  <c r="Z150" i="10"/>
  <c r="Z139" i="10"/>
  <c r="Z127" i="10"/>
  <c r="Z116" i="10"/>
  <c r="Z109" i="10"/>
  <c r="Z31" i="10"/>
  <c r="Z21" i="10"/>
  <c r="Z172" i="10"/>
  <c r="Z161" i="10"/>
  <c r="Z149" i="10"/>
  <c r="Z138" i="10"/>
  <c r="Z126" i="10"/>
  <c r="Z108" i="10"/>
  <c r="Z100" i="10"/>
  <c r="Z64" i="10"/>
  <c r="Z30" i="10"/>
  <c r="Z20" i="10"/>
  <c r="Z137" i="10"/>
  <c r="Z87" i="10"/>
  <c r="Z51" i="10"/>
  <c r="Z19" i="10"/>
  <c r="Z204" i="10"/>
  <c r="Z136" i="10"/>
  <c r="Z125" i="10"/>
  <c r="Z98" i="10"/>
  <c r="Z74" i="10"/>
  <c r="Z62" i="10"/>
  <c r="Z28" i="10"/>
  <c r="BH112" i="10"/>
  <c r="W112" i="10" s="1"/>
  <c r="BY112" i="10"/>
  <c r="X112" i="10" s="1"/>
  <c r="CP112" i="10"/>
  <c r="Y112" i="10" s="1"/>
  <c r="AL61" i="9"/>
  <c r="Z22" i="10" l="1"/>
  <c r="Z46" i="10"/>
  <c r="Z170" i="10"/>
  <c r="BJ9" i="10"/>
  <c r="BY9" i="10" s="1"/>
  <c r="BY8" i="10"/>
  <c r="CA9" i="10"/>
  <c r="CP9" i="10" s="1"/>
  <c r="CP8" i="10"/>
  <c r="AS9" i="10"/>
  <c r="BH9" i="10" s="1"/>
  <c r="BH8" i="10"/>
  <c r="Z112" i="10"/>
  <c r="AM122" i="1"/>
  <c r="K42" i="8"/>
  <c r="I26" i="8"/>
  <c r="I19" i="8"/>
  <c r="I6" i="8"/>
  <c r="I2" i="8"/>
  <c r="C26" i="8"/>
  <c r="F26" i="8"/>
  <c r="G26" i="8"/>
  <c r="J26" i="8"/>
  <c r="B26" i="8"/>
  <c r="AX178" i="1"/>
  <c r="AM178" i="1"/>
  <c r="C2" i="8"/>
  <c r="F2" i="8"/>
  <c r="G2" i="8"/>
  <c r="J2" i="8"/>
  <c r="B2" i="8"/>
  <c r="B6" i="8"/>
  <c r="C19" i="8"/>
  <c r="F19" i="8"/>
  <c r="G19" i="8"/>
  <c r="J19" i="8"/>
  <c r="B19" i="8"/>
  <c r="D42" i="8"/>
  <c r="D28" i="8"/>
  <c r="D29" i="8"/>
  <c r="D30" i="8"/>
  <c r="D31" i="8"/>
  <c r="D32" i="8"/>
  <c r="D33" i="8"/>
  <c r="D34" i="8"/>
  <c r="D35" i="8"/>
  <c r="D36" i="8"/>
  <c r="D37" i="8"/>
  <c r="D38" i="8"/>
  <c r="D39" i="8"/>
  <c r="D40" i="8"/>
  <c r="D27" i="8"/>
  <c r="D21" i="8"/>
  <c r="D22" i="8"/>
  <c r="D23" i="8"/>
  <c r="D24" i="8"/>
  <c r="D25" i="8"/>
  <c r="D20" i="8"/>
  <c r="D18" i="8"/>
  <c r="D17" i="8" s="1"/>
  <c r="D8" i="8"/>
  <c r="D9" i="8"/>
  <c r="D10" i="8"/>
  <c r="D11" i="8"/>
  <c r="D12" i="8"/>
  <c r="D13" i="8"/>
  <c r="D14" i="8"/>
  <c r="D15" i="8"/>
  <c r="D16" i="8"/>
  <c r="D7" i="8"/>
  <c r="D6" i="8" s="1"/>
  <c r="D4" i="8"/>
  <c r="D5" i="8"/>
  <c r="D2" i="8" s="1"/>
  <c r="D3" i="8"/>
  <c r="C17" i="8"/>
  <c r="C6" i="8"/>
  <c r="H42" i="8"/>
  <c r="F6" i="8"/>
  <c r="K34" i="8"/>
  <c r="H34" i="8"/>
  <c r="K22" i="8"/>
  <c r="H22" i="8"/>
  <c r="K4" i="8"/>
  <c r="H4" i="8"/>
  <c r="H40" i="8"/>
  <c r="H39" i="8"/>
  <c r="K28" i="8"/>
  <c r="K29" i="8"/>
  <c r="K30" i="8"/>
  <c r="K31" i="8"/>
  <c r="K32" i="8"/>
  <c r="K33" i="8"/>
  <c r="K35" i="8"/>
  <c r="K36" i="8"/>
  <c r="K37" i="8"/>
  <c r="K38" i="8"/>
  <c r="K39" i="8"/>
  <c r="K40" i="8"/>
  <c r="K27" i="8"/>
  <c r="K21" i="8"/>
  <c r="K23" i="8"/>
  <c r="K24" i="8"/>
  <c r="K25" i="8"/>
  <c r="K20" i="8"/>
  <c r="K18" i="8"/>
  <c r="K17" i="8" s="1"/>
  <c r="K8" i="8"/>
  <c r="K9" i="8"/>
  <c r="K10" i="8"/>
  <c r="K11" i="8"/>
  <c r="K12" i="8"/>
  <c r="K13" i="8"/>
  <c r="K14" i="8"/>
  <c r="K15" i="8"/>
  <c r="K16" i="8"/>
  <c r="K7" i="8"/>
  <c r="K5" i="8"/>
  <c r="K3" i="8"/>
  <c r="I17" i="8"/>
  <c r="J17" i="8"/>
  <c r="J6" i="8"/>
  <c r="AM97" i="1"/>
  <c r="BB107" i="1"/>
  <c r="AY107" i="1"/>
  <c r="AM107" i="1"/>
  <c r="H23" i="8"/>
  <c r="H31" i="8"/>
  <c r="H20" i="8"/>
  <c r="H38" i="8"/>
  <c r="H37" i="8"/>
  <c r="H36" i="8"/>
  <c r="H35" i="8"/>
  <c r="H33" i="8"/>
  <c r="H32" i="8"/>
  <c r="H30" i="8"/>
  <c r="H29" i="8"/>
  <c r="H28" i="8"/>
  <c r="H27" i="8"/>
  <c r="F17" i="8"/>
  <c r="G17" i="8"/>
  <c r="B17" i="8"/>
  <c r="H25" i="8"/>
  <c r="H24" i="8"/>
  <c r="H21" i="8"/>
  <c r="H19" i="8" s="1"/>
  <c r="H18" i="8"/>
  <c r="H17" i="8" s="1"/>
  <c r="G6" i="8"/>
  <c r="H16" i="8"/>
  <c r="H15" i="8"/>
  <c r="H14" i="8"/>
  <c r="H13" i="8"/>
  <c r="H12" i="8"/>
  <c r="H11" i="8"/>
  <c r="H10" i="8"/>
  <c r="H9" i="8"/>
  <c r="H8" i="8"/>
  <c r="H7" i="8"/>
  <c r="H5" i="8"/>
  <c r="H3" i="8"/>
  <c r="H2" i="8" s="1"/>
  <c r="AM19" i="1"/>
  <c r="D19" i="8" l="1"/>
  <c r="G41" i="8"/>
  <c r="G43" i="8" s="1"/>
  <c r="F41" i="8"/>
  <c r="F43" i="8" s="1"/>
  <c r="K2" i="8"/>
  <c r="H26" i="8"/>
  <c r="K26" i="8"/>
  <c r="I41" i="8"/>
  <c r="I43" i="8" s="1"/>
  <c r="J41" i="8"/>
  <c r="J43" i="8" s="1"/>
  <c r="D26" i="8"/>
  <c r="D41" i="8" s="1"/>
  <c r="D43" i="8" s="1"/>
  <c r="C41" i="8"/>
  <c r="C43" i="8" s="1"/>
  <c r="K19" i="8"/>
  <c r="B41" i="8"/>
  <c r="B43" i="8" s="1"/>
  <c r="K6" i="8"/>
  <c r="H6" i="8"/>
  <c r="H41" i="8" s="1"/>
  <c r="H43" i="8" s="1"/>
  <c r="AY166" i="1"/>
  <c r="AM166" i="1"/>
  <c r="K41" i="8" l="1"/>
  <c r="K43" i="8" s="1"/>
  <c r="R167" i="1" l="1"/>
  <c r="U167" i="1"/>
  <c r="X167" i="1"/>
  <c r="AA167" i="1"/>
  <c r="AB167" i="1"/>
  <c r="AC167" i="1"/>
  <c r="AQ167" i="1"/>
  <c r="AR167" i="1"/>
  <c r="BN167" i="1"/>
  <c r="AD167" i="1" l="1"/>
  <c r="BJ110" i="1" l="1"/>
  <c r="AM110" i="1"/>
  <c r="AQ110" i="1" s="1"/>
  <c r="BJ101" i="1"/>
  <c r="AM101" i="1"/>
  <c r="AM109" i="1"/>
  <c r="BJ109" i="1"/>
  <c r="BJ100" i="1"/>
  <c r="AM100" i="1"/>
  <c r="AR110" i="1" l="1"/>
  <c r="AM213" i="1" l="1"/>
  <c r="AQ212" i="1"/>
  <c r="AR212" i="1"/>
  <c r="AM164" i="1"/>
  <c r="AM154" i="1"/>
  <c r="AM143" i="1"/>
  <c r="AM125" i="1" l="1"/>
  <c r="BM122" i="1"/>
  <c r="AM88" i="1" l="1"/>
  <c r="AM87" i="1"/>
  <c r="AM85" i="1"/>
  <c r="AM22" i="1"/>
  <c r="AM20" i="1"/>
  <c r="AX16" i="1" l="1"/>
  <c r="AM140" i="1" l="1"/>
  <c r="BM140" i="1"/>
  <c r="AB195" i="1"/>
  <c r="BN248" i="1" l="1"/>
  <c r="AR248" i="1"/>
  <c r="AQ248" i="1"/>
  <c r="AC248" i="1"/>
  <c r="AB248" i="1"/>
  <c r="AA248" i="1"/>
  <c r="X248" i="1"/>
  <c r="U248" i="1"/>
  <c r="R248" i="1"/>
  <c r="AX244" i="1"/>
  <c r="AM244" i="1"/>
  <c r="AD248" i="1" l="1"/>
  <c r="BN20" i="1" l="1"/>
  <c r="BE18" i="1"/>
  <c r="AM18" i="1"/>
  <c r="AM16" i="1"/>
  <c r="AM221" i="1" l="1"/>
  <c r="AM220" i="1"/>
  <c r="BB102" i="1"/>
  <c r="AM102" i="1"/>
  <c r="BN96" i="1"/>
  <c r="BN164" i="1"/>
  <c r="BC169" i="1"/>
  <c r="BN169" i="1" s="1"/>
  <c r="AM169" i="1"/>
  <c r="BN42" i="1"/>
  <c r="BN41" i="1"/>
  <c r="BN37" i="1"/>
  <c r="BN36" i="1"/>
  <c r="BN35" i="1"/>
  <c r="BN34" i="1"/>
  <c r="BN33" i="1"/>
  <c r="BM40" i="1"/>
  <c r="BN40" i="1" s="1"/>
  <c r="AM40" i="1"/>
  <c r="BN76" i="1"/>
  <c r="BN74" i="1"/>
  <c r="BN31" i="1"/>
  <c r="BN150" i="1"/>
  <c r="AX26" i="1"/>
  <c r="BN26" i="1" s="1"/>
  <c r="AM26" i="1"/>
  <c r="BN22" i="1"/>
  <c r="AM69" i="1"/>
  <c r="BN243" i="1"/>
  <c r="BN241" i="1"/>
  <c r="BN237" i="1"/>
  <c r="BN235" i="1"/>
  <c r="BN233" i="1"/>
  <c r="BN210" i="1"/>
  <c r="BN209" i="1"/>
  <c r="BN204" i="1"/>
  <c r="BN193" i="1"/>
  <c r="BN183" i="1"/>
  <c r="BN181" i="1"/>
  <c r="BN175" i="1"/>
  <c r="BN170" i="1"/>
  <c r="BN165" i="1"/>
  <c r="BN161" i="1"/>
  <c r="BN159" i="1"/>
  <c r="BN158" i="1"/>
  <c r="BN155" i="1"/>
  <c r="BN151" i="1"/>
  <c r="BN148" i="1"/>
  <c r="BN147" i="1"/>
  <c r="BN146" i="1"/>
  <c r="BN126" i="1"/>
  <c r="BN121" i="1"/>
  <c r="BN120" i="1"/>
  <c r="BN116" i="1"/>
  <c r="BN114" i="1"/>
  <c r="BN103" i="1"/>
  <c r="BN89" i="1"/>
  <c r="BN86" i="1"/>
  <c r="BN84" i="1"/>
  <c r="BN83" i="1"/>
  <c r="BN78" i="1"/>
  <c r="BN77" i="1"/>
  <c r="BN70" i="1"/>
  <c r="BN67" i="1"/>
  <c r="BN65" i="1"/>
  <c r="BN56" i="1"/>
  <c r="BN54" i="1"/>
  <c r="BN50" i="1"/>
  <c r="BN49" i="1"/>
  <c r="BN48" i="1"/>
  <c r="BN47" i="1"/>
  <c r="BN46" i="1"/>
  <c r="BN44" i="1"/>
  <c r="BN43" i="1"/>
  <c r="BN38" i="1"/>
  <c r="BN32" i="1"/>
  <c r="BN28" i="1"/>
  <c r="BN23" i="1"/>
  <c r="BN14" i="1"/>
  <c r="BN11" i="1"/>
  <c r="BN10" i="1"/>
  <c r="AM12" i="1"/>
  <c r="BN6" i="1"/>
  <c r="BN7" i="1"/>
  <c r="BN8" i="1"/>
  <c r="BN9" i="1"/>
  <c r="BN12" i="1"/>
  <c r="BN13" i="1"/>
  <c r="BN15" i="1"/>
  <c r="BN16" i="1"/>
  <c r="BN17" i="1"/>
  <c r="BN18" i="1"/>
  <c r="BN19" i="1"/>
  <c r="BN21" i="1"/>
  <c r="BN24" i="1"/>
  <c r="BN25" i="1"/>
  <c r="BN27" i="1"/>
  <c r="BN29" i="1"/>
  <c r="BN30" i="1"/>
  <c r="BN39" i="1"/>
  <c r="BN45" i="1"/>
  <c r="BN51" i="1"/>
  <c r="BN52" i="1"/>
  <c r="BN53" i="1"/>
  <c r="BN55" i="1"/>
  <c r="BN57" i="1"/>
  <c r="BN58" i="1"/>
  <c r="BN59" i="1"/>
  <c r="BN60" i="1"/>
  <c r="BN61" i="1"/>
  <c r="BN62" i="1"/>
  <c r="BN63" i="1"/>
  <c r="BN64" i="1"/>
  <c r="BN66" i="1"/>
  <c r="BN68" i="1"/>
  <c r="BN69" i="1"/>
  <c r="BN71" i="1"/>
  <c r="BN72" i="1"/>
  <c r="BN73" i="1"/>
  <c r="BN75" i="1"/>
  <c r="BN79" i="1"/>
  <c r="BN80" i="1"/>
  <c r="BN81" i="1"/>
  <c r="BN82" i="1"/>
  <c r="BN85" i="1"/>
  <c r="BN87" i="1"/>
  <c r="BN88" i="1"/>
  <c r="BN90" i="1"/>
  <c r="BN91" i="1"/>
  <c r="BN92" i="1"/>
  <c r="BN93" i="1"/>
  <c r="BN94" i="1"/>
  <c r="BN95" i="1"/>
  <c r="BN97" i="1"/>
  <c r="BN98" i="1"/>
  <c r="BN99" i="1"/>
  <c r="BN101" i="1"/>
  <c r="BN102" i="1"/>
  <c r="BN104" i="1"/>
  <c r="BN105" i="1"/>
  <c r="BN106" i="1"/>
  <c r="BN107" i="1"/>
  <c r="BN108" i="1"/>
  <c r="BN110" i="1"/>
  <c r="BN111" i="1"/>
  <c r="BN112" i="1"/>
  <c r="BN113" i="1"/>
  <c r="BN115" i="1"/>
  <c r="BN117" i="1"/>
  <c r="BN118" i="1"/>
  <c r="BN119" i="1"/>
  <c r="BN122" i="1"/>
  <c r="BN123" i="1"/>
  <c r="BN124" i="1"/>
  <c r="BN125" i="1"/>
  <c r="BN127" i="1"/>
  <c r="BN128" i="1"/>
  <c r="BN129" i="1"/>
  <c r="BN130" i="1"/>
  <c r="BN132" i="1"/>
  <c r="BN133" i="1"/>
  <c r="BN134" i="1"/>
  <c r="BN135" i="1"/>
  <c r="BN136" i="1"/>
  <c r="BN137" i="1"/>
  <c r="BN138" i="1"/>
  <c r="BN139" i="1"/>
  <c r="BN140" i="1"/>
  <c r="BN141" i="1"/>
  <c r="BN142" i="1"/>
  <c r="BN143" i="1"/>
  <c r="BN144" i="1"/>
  <c r="BN145" i="1"/>
  <c r="BN149" i="1"/>
  <c r="BN152" i="1"/>
  <c r="BN153" i="1"/>
  <c r="BN154" i="1"/>
  <c r="BN156" i="1"/>
  <c r="BN157" i="1"/>
  <c r="BN160" i="1"/>
  <c r="BN162" i="1"/>
  <c r="BN163" i="1"/>
  <c r="BN166" i="1"/>
  <c r="BN168" i="1"/>
  <c r="BN171" i="1"/>
  <c r="BN172" i="1"/>
  <c r="BN173" i="1"/>
  <c r="BN174" i="1"/>
  <c r="BN176" i="1"/>
  <c r="BN177" i="1"/>
  <c r="BN178" i="1"/>
  <c r="BN179" i="1"/>
  <c r="BN180" i="1"/>
  <c r="BN182" i="1"/>
  <c r="BN184" i="1"/>
  <c r="BN185" i="1"/>
  <c r="BN186" i="1"/>
  <c r="BN187" i="1"/>
  <c r="BN188" i="1"/>
  <c r="BN189" i="1"/>
  <c r="BN190" i="1"/>
  <c r="BN191" i="1"/>
  <c r="BN192" i="1"/>
  <c r="BN194" i="1"/>
  <c r="BN195" i="1"/>
  <c r="BN196" i="1"/>
  <c r="BN197" i="1"/>
  <c r="BN198" i="1"/>
  <c r="BN199" i="1"/>
  <c r="BN200" i="1"/>
  <c r="BN201" i="1"/>
  <c r="BN202" i="1"/>
  <c r="BN203" i="1"/>
  <c r="BN205" i="1"/>
  <c r="BN206" i="1"/>
  <c r="BN207" i="1"/>
  <c r="BN208" i="1"/>
  <c r="BN211" i="1"/>
  <c r="BN212" i="1"/>
  <c r="BN213" i="1"/>
  <c r="BN214" i="1"/>
  <c r="BN215" i="1"/>
  <c r="BN216" i="1"/>
  <c r="BN217" i="1"/>
  <c r="BN218" i="1"/>
  <c r="BN219" i="1"/>
  <c r="BN220" i="1"/>
  <c r="BN221" i="1"/>
  <c r="BN222" i="1"/>
  <c r="BN223" i="1"/>
  <c r="BN224" i="1"/>
  <c r="BN225" i="1"/>
  <c r="BN226" i="1"/>
  <c r="BN227" i="1"/>
  <c r="BN228" i="1"/>
  <c r="BN229" i="1"/>
  <c r="BN230" i="1"/>
  <c r="BN231" i="1"/>
  <c r="BN232" i="1"/>
  <c r="BN234" i="1"/>
  <c r="BN236" i="1"/>
  <c r="BN238" i="1"/>
  <c r="BN239" i="1"/>
  <c r="BN240" i="1"/>
  <c r="BN242" i="1"/>
  <c r="BN244" i="1"/>
  <c r="BN245" i="1"/>
  <c r="BN246" i="1"/>
  <c r="BN247" i="1"/>
  <c r="BN249" i="1"/>
  <c r="BN250" i="1"/>
  <c r="BN251" i="1"/>
  <c r="BN252" i="1"/>
  <c r="BN253" i="1"/>
  <c r="BN254" i="1"/>
  <c r="BN255" i="1"/>
  <c r="BN256" i="1"/>
  <c r="BN5" i="1"/>
  <c r="AC6" i="1"/>
  <c r="AC7" i="1"/>
  <c r="AC8" i="1"/>
  <c r="AD8" i="1" s="1"/>
  <c r="AC9" i="1"/>
  <c r="AD9" i="1" s="1"/>
  <c r="AC10" i="1"/>
  <c r="AC11" i="1"/>
  <c r="AD11" i="1" s="1"/>
  <c r="AC12" i="1"/>
  <c r="AD12" i="1" s="1"/>
  <c r="AC13" i="1"/>
  <c r="AC14" i="1"/>
  <c r="AD14" i="1" s="1"/>
  <c r="AC15" i="1"/>
  <c r="AC16" i="1"/>
  <c r="AC17" i="1"/>
  <c r="AC18" i="1"/>
  <c r="AC19" i="1"/>
  <c r="AD19" i="1" s="1"/>
  <c r="AC20" i="1"/>
  <c r="AD20" i="1" s="1"/>
  <c r="AC21" i="1"/>
  <c r="AC22" i="1"/>
  <c r="AC23" i="1"/>
  <c r="AC24" i="1"/>
  <c r="AC25" i="1"/>
  <c r="AC26" i="1"/>
  <c r="AC27" i="1"/>
  <c r="AC28" i="1"/>
  <c r="AD28" i="1" s="1"/>
  <c r="AC29" i="1"/>
  <c r="AC30" i="1"/>
  <c r="AC31" i="1"/>
  <c r="AC32" i="1"/>
  <c r="AC33" i="1"/>
  <c r="AC34" i="1"/>
  <c r="AC35" i="1"/>
  <c r="AC36" i="1"/>
  <c r="AC37" i="1"/>
  <c r="AC38" i="1"/>
  <c r="AC39" i="1"/>
  <c r="AC40" i="1"/>
  <c r="AC41" i="1"/>
  <c r="AC42" i="1"/>
  <c r="AC43" i="1"/>
  <c r="AC44" i="1"/>
  <c r="AC45" i="1"/>
  <c r="AC46" i="1"/>
  <c r="AC47" i="1"/>
  <c r="AC48" i="1"/>
  <c r="AD48" i="1" s="1"/>
  <c r="AC49" i="1"/>
  <c r="AD49" i="1" s="1"/>
  <c r="AC50" i="1"/>
  <c r="AC51" i="1"/>
  <c r="AC52" i="1"/>
  <c r="AC53" i="1"/>
  <c r="AD53" i="1" s="1"/>
  <c r="AC54" i="1"/>
  <c r="AC55" i="1"/>
  <c r="AC56" i="1"/>
  <c r="AC57" i="1"/>
  <c r="AC58" i="1"/>
  <c r="AC59" i="1"/>
  <c r="AC60" i="1"/>
  <c r="AC61" i="1"/>
  <c r="AC62" i="1"/>
  <c r="AC63" i="1"/>
  <c r="AC64" i="1"/>
  <c r="AC65" i="1"/>
  <c r="AC66" i="1"/>
  <c r="AD66" i="1" s="1"/>
  <c r="AC67" i="1"/>
  <c r="AD67" i="1" s="1"/>
  <c r="AC68" i="1"/>
  <c r="AC69" i="1"/>
  <c r="AC70" i="1"/>
  <c r="AD70" i="1" s="1"/>
  <c r="AC71" i="1"/>
  <c r="AD71" i="1" s="1"/>
  <c r="AC72" i="1"/>
  <c r="AC73" i="1"/>
  <c r="AC74" i="1"/>
  <c r="AC75" i="1"/>
  <c r="AC76" i="1"/>
  <c r="AC77" i="1"/>
  <c r="AC78" i="1"/>
  <c r="AD78" i="1" s="1"/>
  <c r="AC79" i="1"/>
  <c r="AC80" i="1"/>
  <c r="AC81" i="1"/>
  <c r="AC82" i="1"/>
  <c r="AC83" i="1"/>
  <c r="AC84" i="1"/>
  <c r="AC85" i="1"/>
  <c r="AD85" i="1" s="1"/>
  <c r="AC86" i="1"/>
  <c r="AC87" i="1"/>
  <c r="AC88" i="1"/>
  <c r="AC89" i="1"/>
  <c r="AC90" i="1"/>
  <c r="AC91" i="1"/>
  <c r="AC92" i="1"/>
  <c r="AC93" i="1"/>
  <c r="AC94" i="1"/>
  <c r="AC95" i="1"/>
  <c r="AC96" i="1"/>
  <c r="AC97" i="1"/>
  <c r="AD97" i="1" s="1"/>
  <c r="AC98" i="1"/>
  <c r="AC99" i="1"/>
  <c r="AC101" i="1"/>
  <c r="AC102" i="1"/>
  <c r="AC103" i="1"/>
  <c r="AC104" i="1"/>
  <c r="AC105" i="1"/>
  <c r="AC106" i="1"/>
  <c r="AC107" i="1"/>
  <c r="AD107" i="1" s="1"/>
  <c r="AC108" i="1"/>
  <c r="AC110" i="1"/>
  <c r="AC111" i="1"/>
  <c r="AC112" i="1"/>
  <c r="AC113" i="1"/>
  <c r="AC114" i="1"/>
  <c r="AC115" i="1"/>
  <c r="AD115" i="1" s="1"/>
  <c r="AC116" i="1"/>
  <c r="AC117" i="1"/>
  <c r="AD117" i="1" s="1"/>
  <c r="AC118" i="1"/>
  <c r="AD118" i="1" s="1"/>
  <c r="AC119" i="1"/>
  <c r="AC120" i="1"/>
  <c r="AC121" i="1"/>
  <c r="AC122" i="1"/>
  <c r="AC123" i="1"/>
  <c r="AC124" i="1"/>
  <c r="AC125" i="1"/>
  <c r="AD125" i="1" s="1"/>
  <c r="AC126" i="1"/>
  <c r="AC127" i="1"/>
  <c r="AC128" i="1"/>
  <c r="AD128" i="1" s="1"/>
  <c r="AC129" i="1"/>
  <c r="AC130" i="1"/>
  <c r="AC131" i="1"/>
  <c r="AC132" i="1"/>
  <c r="AC133" i="1"/>
  <c r="AC134" i="1"/>
  <c r="AC135" i="1"/>
  <c r="AC136" i="1"/>
  <c r="AC137" i="1"/>
  <c r="AC138" i="1"/>
  <c r="AC139" i="1"/>
  <c r="AC140" i="1"/>
  <c r="AD140" i="1" s="1"/>
  <c r="AC141" i="1"/>
  <c r="AC142" i="1"/>
  <c r="AC143" i="1"/>
  <c r="AC144" i="1"/>
  <c r="AC145" i="1"/>
  <c r="AC146" i="1"/>
  <c r="AD146" i="1" s="1"/>
  <c r="AC147" i="1"/>
  <c r="AD147" i="1" s="1"/>
  <c r="AC148" i="1"/>
  <c r="AD148" i="1" s="1"/>
  <c r="AC149" i="1"/>
  <c r="AD149" i="1" s="1"/>
  <c r="AC150" i="1"/>
  <c r="AD150" i="1" s="1"/>
  <c r="AC151" i="1"/>
  <c r="AD151" i="1" s="1"/>
  <c r="AC152" i="1"/>
  <c r="AC153" i="1"/>
  <c r="AC154" i="1"/>
  <c r="AC155" i="1"/>
  <c r="AD155" i="1" s="1"/>
  <c r="AC156" i="1"/>
  <c r="AD156" i="1" s="1"/>
  <c r="AC157" i="1"/>
  <c r="AC158" i="1"/>
  <c r="AC159" i="1"/>
  <c r="AC160" i="1"/>
  <c r="AC161" i="1"/>
  <c r="AD161" i="1" s="1"/>
  <c r="AC162" i="1"/>
  <c r="AC163" i="1"/>
  <c r="AC164" i="1"/>
  <c r="AD164" i="1" s="1"/>
  <c r="AC165" i="1"/>
  <c r="AD165" i="1" s="1"/>
  <c r="AC166" i="1"/>
  <c r="AC168" i="1"/>
  <c r="AD168" i="1" s="1"/>
  <c r="AC169" i="1"/>
  <c r="AC170" i="1"/>
  <c r="AD170" i="1" s="1"/>
  <c r="AC171" i="1"/>
  <c r="AC172" i="1"/>
  <c r="AC173" i="1"/>
  <c r="AC174" i="1"/>
  <c r="AC175" i="1"/>
  <c r="AC176" i="1"/>
  <c r="AD176" i="1" s="1"/>
  <c r="AC177" i="1"/>
  <c r="AD177" i="1" s="1"/>
  <c r="AC178" i="1"/>
  <c r="AD178" i="1" s="1"/>
  <c r="AC179" i="1"/>
  <c r="AC180" i="1"/>
  <c r="AD180" i="1" s="1"/>
  <c r="AC181" i="1"/>
  <c r="AC182" i="1"/>
  <c r="AC183" i="1"/>
  <c r="AD183" i="1" s="1"/>
  <c r="AC184" i="1"/>
  <c r="AD184" i="1" s="1"/>
  <c r="AC185" i="1"/>
  <c r="AC186" i="1"/>
  <c r="AC187" i="1"/>
  <c r="AD187" i="1" s="1"/>
  <c r="AC188" i="1"/>
  <c r="AC189" i="1"/>
  <c r="AD189" i="1" s="1"/>
  <c r="AC190" i="1"/>
  <c r="AD190" i="1" s="1"/>
  <c r="AC191" i="1"/>
  <c r="AC192" i="1"/>
  <c r="AD192" i="1" s="1"/>
  <c r="AC193" i="1"/>
  <c r="AD193" i="1" s="1"/>
  <c r="AC194" i="1"/>
  <c r="AD194" i="1" s="1"/>
  <c r="AC195" i="1"/>
  <c r="AC196" i="1"/>
  <c r="AC197" i="1"/>
  <c r="AD197" i="1" s="1"/>
  <c r="AC198" i="1"/>
  <c r="AD198" i="1" s="1"/>
  <c r="AC199" i="1"/>
  <c r="AC200" i="1"/>
  <c r="AD200" i="1" s="1"/>
  <c r="AC201" i="1"/>
  <c r="AD201" i="1" s="1"/>
  <c r="AC202" i="1"/>
  <c r="AD202" i="1" s="1"/>
  <c r="AC203" i="1"/>
  <c r="AC204" i="1"/>
  <c r="AD204" i="1" s="1"/>
  <c r="AC205" i="1"/>
  <c r="AD205" i="1" s="1"/>
  <c r="AC206" i="1"/>
  <c r="AC207" i="1"/>
  <c r="AD207" i="1" s="1"/>
  <c r="AC208" i="1"/>
  <c r="AD208" i="1" s="1"/>
  <c r="AC209" i="1"/>
  <c r="AD209" i="1" s="1"/>
  <c r="AC210" i="1"/>
  <c r="AC211" i="1"/>
  <c r="AC212" i="1"/>
  <c r="AC213" i="1"/>
  <c r="AD213" i="1" s="1"/>
  <c r="AC214" i="1"/>
  <c r="AC215" i="1"/>
  <c r="AC216" i="1"/>
  <c r="AD216" i="1" s="1"/>
  <c r="AC217" i="1"/>
  <c r="AC218" i="1"/>
  <c r="AC219" i="1"/>
  <c r="AC220" i="1"/>
  <c r="AD220" i="1" s="1"/>
  <c r="AC221" i="1"/>
  <c r="AC222" i="1"/>
  <c r="AC223" i="1"/>
  <c r="AC224" i="1"/>
  <c r="AC225" i="1"/>
  <c r="AC226" i="1"/>
  <c r="AC227" i="1"/>
  <c r="AD227" i="1" s="1"/>
  <c r="AC228" i="1"/>
  <c r="AD228" i="1" s="1"/>
  <c r="AC229" i="1"/>
  <c r="AC230" i="1"/>
  <c r="AC231" i="1"/>
  <c r="AC232" i="1"/>
  <c r="AC233" i="1"/>
  <c r="AC234" i="1"/>
  <c r="AC235" i="1"/>
  <c r="AC236" i="1"/>
  <c r="AC237" i="1"/>
  <c r="AC238" i="1"/>
  <c r="AC239" i="1"/>
  <c r="AC240" i="1"/>
  <c r="AC241" i="1"/>
  <c r="AC242" i="1"/>
  <c r="AD242" i="1" s="1"/>
  <c r="AC243" i="1"/>
  <c r="AD243" i="1" s="1"/>
  <c r="AC244" i="1"/>
  <c r="AC245" i="1"/>
  <c r="AC246" i="1"/>
  <c r="AC247" i="1"/>
  <c r="AC249" i="1"/>
  <c r="AC250" i="1"/>
  <c r="AC251" i="1"/>
  <c r="AC252" i="1"/>
  <c r="AC253" i="1"/>
  <c r="AC254" i="1"/>
  <c r="AD254" i="1" s="1"/>
  <c r="AC255" i="1"/>
  <c r="AD255" i="1" s="1"/>
  <c r="AC256" i="1"/>
  <c r="AD256" i="1" s="1"/>
  <c r="AC5" i="1"/>
  <c r="AD5" i="1" s="1"/>
  <c r="R5" i="1"/>
  <c r="AB6" i="1"/>
  <c r="AB7" i="1"/>
  <c r="AB10" i="1"/>
  <c r="AB13" i="1"/>
  <c r="AB15" i="1"/>
  <c r="AB16" i="1"/>
  <c r="AB17" i="1"/>
  <c r="AB18" i="1"/>
  <c r="AB21" i="1"/>
  <c r="AB22" i="1"/>
  <c r="AB23" i="1"/>
  <c r="AB24" i="1"/>
  <c r="AB25" i="1"/>
  <c r="AB26" i="1"/>
  <c r="AB27" i="1"/>
  <c r="AB29" i="1"/>
  <c r="AB30" i="1"/>
  <c r="AB31" i="1"/>
  <c r="AB32" i="1"/>
  <c r="AB33" i="1"/>
  <c r="AB34" i="1"/>
  <c r="AB35" i="1"/>
  <c r="AB36" i="1"/>
  <c r="AB37" i="1"/>
  <c r="AB38" i="1"/>
  <c r="AB39" i="1"/>
  <c r="AB40" i="1"/>
  <c r="AB41" i="1"/>
  <c r="AB42" i="1"/>
  <c r="AB43" i="1"/>
  <c r="AB44" i="1"/>
  <c r="AB45" i="1"/>
  <c r="AB46" i="1"/>
  <c r="AB47" i="1"/>
  <c r="AB50" i="1"/>
  <c r="AB51" i="1"/>
  <c r="AB52" i="1"/>
  <c r="AB54" i="1"/>
  <c r="AB55" i="1"/>
  <c r="AB56" i="1"/>
  <c r="AB57" i="1"/>
  <c r="AB58" i="1"/>
  <c r="AB59" i="1"/>
  <c r="AB60" i="1"/>
  <c r="AB61" i="1"/>
  <c r="AB62" i="1"/>
  <c r="AB63" i="1"/>
  <c r="AB64" i="1"/>
  <c r="AB65" i="1"/>
  <c r="AB68" i="1"/>
  <c r="AB69" i="1"/>
  <c r="AB72" i="1"/>
  <c r="AB73" i="1"/>
  <c r="AB74" i="1"/>
  <c r="AB75" i="1"/>
  <c r="AB76" i="1"/>
  <c r="AB77" i="1"/>
  <c r="AB79" i="1"/>
  <c r="AB80" i="1"/>
  <c r="AB81" i="1"/>
  <c r="AB82" i="1"/>
  <c r="AB83" i="1"/>
  <c r="AB84" i="1"/>
  <c r="AB86" i="1"/>
  <c r="AB87" i="1"/>
  <c r="AB88" i="1"/>
  <c r="AB89" i="1"/>
  <c r="AB90" i="1"/>
  <c r="AB91" i="1"/>
  <c r="AB92" i="1"/>
  <c r="AB93" i="1"/>
  <c r="AB94" i="1"/>
  <c r="AB95" i="1"/>
  <c r="AB96" i="1"/>
  <c r="AB98" i="1"/>
  <c r="AB99" i="1"/>
  <c r="AB101" i="1"/>
  <c r="AB102" i="1"/>
  <c r="AB103" i="1"/>
  <c r="AB104" i="1"/>
  <c r="AB106" i="1"/>
  <c r="AB108" i="1"/>
  <c r="AB110" i="1"/>
  <c r="AB111" i="1"/>
  <c r="AB112" i="1"/>
  <c r="AB113" i="1"/>
  <c r="AB114" i="1"/>
  <c r="AB116" i="1"/>
  <c r="AB119" i="1"/>
  <c r="AB120" i="1"/>
  <c r="AB121" i="1"/>
  <c r="AB122" i="1"/>
  <c r="AB123" i="1"/>
  <c r="AB124" i="1"/>
  <c r="AB126" i="1"/>
  <c r="AB127" i="1"/>
  <c r="AB129" i="1"/>
  <c r="AB130" i="1"/>
  <c r="AB131" i="1"/>
  <c r="AB132" i="1"/>
  <c r="AB133" i="1"/>
  <c r="AB134" i="1"/>
  <c r="AB135" i="1"/>
  <c r="AB136" i="1"/>
  <c r="AB137" i="1"/>
  <c r="AB138" i="1"/>
  <c r="AB139" i="1"/>
  <c r="AB141" i="1"/>
  <c r="AB142" i="1"/>
  <c r="AB143" i="1"/>
  <c r="AB145" i="1"/>
  <c r="AB152" i="1"/>
  <c r="AB153" i="1"/>
  <c r="AB154" i="1"/>
  <c r="AB157" i="1"/>
  <c r="AB158" i="1"/>
  <c r="AB159" i="1"/>
  <c r="AB160" i="1"/>
  <c r="AB162" i="1"/>
  <c r="AB163" i="1"/>
  <c r="AB166" i="1"/>
  <c r="AB169" i="1"/>
  <c r="AB171" i="1"/>
  <c r="AB172" i="1"/>
  <c r="AB173" i="1"/>
  <c r="AB174" i="1"/>
  <c r="AB175" i="1"/>
  <c r="AB179" i="1"/>
  <c r="AB181" i="1"/>
  <c r="AB182" i="1"/>
  <c r="AB185" i="1"/>
  <c r="AB186" i="1"/>
  <c r="AB188" i="1"/>
  <c r="AB191" i="1"/>
  <c r="AB196" i="1"/>
  <c r="AB199" i="1"/>
  <c r="AB203" i="1"/>
  <c r="AB206" i="1"/>
  <c r="AB210" i="1"/>
  <c r="AB211" i="1"/>
  <c r="AB212" i="1"/>
  <c r="AB214" i="1"/>
  <c r="AB215" i="1"/>
  <c r="AB217" i="1"/>
  <c r="AB218" i="1"/>
  <c r="AB219" i="1"/>
  <c r="AB221" i="1"/>
  <c r="AB222" i="1"/>
  <c r="AB223" i="1"/>
  <c r="AB224" i="1"/>
  <c r="AB225" i="1"/>
  <c r="AB226" i="1"/>
  <c r="AB229" i="1"/>
  <c r="AB230" i="1"/>
  <c r="AB231" i="1"/>
  <c r="AB232" i="1"/>
  <c r="AB233" i="1"/>
  <c r="AB234" i="1"/>
  <c r="AB235" i="1"/>
  <c r="AB236" i="1"/>
  <c r="AB237" i="1"/>
  <c r="AB238" i="1"/>
  <c r="AB239" i="1"/>
  <c r="AB240" i="1"/>
  <c r="AB241" i="1"/>
  <c r="AB244" i="1"/>
  <c r="AB245" i="1"/>
  <c r="AB246" i="1"/>
  <c r="AB247" i="1"/>
  <c r="AB249" i="1"/>
  <c r="AB250" i="1"/>
  <c r="AB251" i="1"/>
  <c r="AB252" i="1"/>
  <c r="AB253" i="1"/>
  <c r="AA256" i="1"/>
  <c r="AA255" i="1"/>
  <c r="AA254" i="1"/>
  <c r="AA253" i="1"/>
  <c r="AA252" i="1"/>
  <c r="AA251" i="1"/>
  <c r="AA250" i="1"/>
  <c r="AA249" i="1"/>
  <c r="AA247" i="1"/>
  <c r="AA246" i="1"/>
  <c r="AA245" i="1"/>
  <c r="AA244" i="1"/>
  <c r="AA243" i="1"/>
  <c r="AA242" i="1"/>
  <c r="AA241" i="1"/>
  <c r="AA240" i="1"/>
  <c r="AA239" i="1"/>
  <c r="AA238" i="1"/>
  <c r="AA237" i="1"/>
  <c r="AA236" i="1"/>
  <c r="AA235" i="1"/>
  <c r="AA234" i="1"/>
  <c r="AA233" i="1"/>
  <c r="AA232" i="1"/>
  <c r="AA231" i="1"/>
  <c r="AA230" i="1"/>
  <c r="AA229" i="1"/>
  <c r="AA228" i="1"/>
  <c r="AA227" i="1"/>
  <c r="AA226" i="1"/>
  <c r="AA225" i="1"/>
  <c r="AA224" i="1"/>
  <c r="AA223" i="1"/>
  <c r="AA222" i="1"/>
  <c r="AA221" i="1"/>
  <c r="AA220" i="1"/>
  <c r="AA219" i="1"/>
  <c r="AA218" i="1"/>
  <c r="AA217" i="1"/>
  <c r="AA216" i="1"/>
  <c r="AA215" i="1"/>
  <c r="AA214" i="1"/>
  <c r="AA213" i="1"/>
  <c r="AA212" i="1"/>
  <c r="AA211" i="1"/>
  <c r="AA210" i="1"/>
  <c r="AA209" i="1"/>
  <c r="AA208" i="1"/>
  <c r="AA207" i="1"/>
  <c r="AA206" i="1"/>
  <c r="AA205" i="1"/>
  <c r="AA204" i="1"/>
  <c r="AA203" i="1"/>
  <c r="AA202" i="1"/>
  <c r="AA201" i="1"/>
  <c r="AA200" i="1"/>
  <c r="AA199" i="1"/>
  <c r="AA198" i="1"/>
  <c r="AA197" i="1"/>
  <c r="AA196" i="1"/>
  <c r="AA195" i="1"/>
  <c r="AA194" i="1"/>
  <c r="AA193" i="1"/>
  <c r="AA192" i="1"/>
  <c r="AA191" i="1"/>
  <c r="AA190" i="1"/>
  <c r="AA189" i="1"/>
  <c r="AA188" i="1"/>
  <c r="AA187" i="1"/>
  <c r="AA186" i="1"/>
  <c r="AA185" i="1"/>
  <c r="AA184" i="1"/>
  <c r="AA183" i="1"/>
  <c r="AA182" i="1"/>
  <c r="AA181" i="1"/>
  <c r="AA180" i="1"/>
  <c r="AA179" i="1"/>
  <c r="AA178" i="1"/>
  <c r="AA177" i="1"/>
  <c r="AA176" i="1"/>
  <c r="AA175" i="1"/>
  <c r="AA174" i="1"/>
  <c r="AA173" i="1"/>
  <c r="AA172" i="1"/>
  <c r="AA171" i="1"/>
  <c r="AA170" i="1"/>
  <c r="AA169" i="1"/>
  <c r="AA168" i="1"/>
  <c r="AA166" i="1"/>
  <c r="AA165" i="1"/>
  <c r="AA164" i="1"/>
  <c r="AA163" i="1"/>
  <c r="AA162" i="1"/>
  <c r="AA161" i="1"/>
  <c r="AA160" i="1"/>
  <c r="AA159" i="1"/>
  <c r="AA158" i="1"/>
  <c r="AA157" i="1"/>
  <c r="AA156" i="1"/>
  <c r="AA155" i="1"/>
  <c r="AA154" i="1"/>
  <c r="AA153" i="1"/>
  <c r="AA152" i="1"/>
  <c r="AA151" i="1"/>
  <c r="AA150" i="1"/>
  <c r="AA149" i="1"/>
  <c r="AA148" i="1"/>
  <c r="AA147" i="1"/>
  <c r="AA146" i="1"/>
  <c r="AA145" i="1"/>
  <c r="AA144" i="1"/>
  <c r="AA143" i="1"/>
  <c r="AA142" i="1"/>
  <c r="AA141" i="1"/>
  <c r="AA140" i="1"/>
  <c r="AA139" i="1"/>
  <c r="AA138" i="1"/>
  <c r="AA137" i="1"/>
  <c r="AA136" i="1"/>
  <c r="AA135" i="1"/>
  <c r="AA134" i="1"/>
  <c r="AA133" i="1"/>
  <c r="AA132" i="1"/>
  <c r="AA131" i="1"/>
  <c r="AA130" i="1"/>
  <c r="AA129" i="1"/>
  <c r="AA128" i="1"/>
  <c r="AA127" i="1"/>
  <c r="AA126" i="1"/>
  <c r="AA125" i="1"/>
  <c r="AA124" i="1"/>
  <c r="AA123" i="1"/>
  <c r="AA122" i="1"/>
  <c r="AA121" i="1"/>
  <c r="AA120" i="1"/>
  <c r="AA119" i="1"/>
  <c r="AA118" i="1"/>
  <c r="AA117" i="1"/>
  <c r="AA116" i="1"/>
  <c r="AA115" i="1"/>
  <c r="AA114" i="1"/>
  <c r="AA113" i="1"/>
  <c r="AA112" i="1"/>
  <c r="AA111" i="1"/>
  <c r="AA110" i="1"/>
  <c r="AA108" i="1"/>
  <c r="AA107" i="1"/>
  <c r="AA106" i="1"/>
  <c r="AA105" i="1"/>
  <c r="AA104" i="1"/>
  <c r="AA103" i="1"/>
  <c r="AA102" i="1"/>
  <c r="AA101" i="1"/>
  <c r="AA99" i="1"/>
  <c r="AA98" i="1"/>
  <c r="AA97" i="1"/>
  <c r="AA96" i="1"/>
  <c r="AA95" i="1"/>
  <c r="AA94" i="1"/>
  <c r="AA93" i="1"/>
  <c r="AA92" i="1"/>
  <c r="AA91" i="1"/>
  <c r="AA90" i="1"/>
  <c r="AA89" i="1"/>
  <c r="AA88" i="1"/>
  <c r="AA87" i="1"/>
  <c r="AA86" i="1"/>
  <c r="AA85" i="1"/>
  <c r="AA84" i="1"/>
  <c r="AA83" i="1"/>
  <c r="AA82" i="1"/>
  <c r="AA81" i="1"/>
  <c r="AA80" i="1"/>
  <c r="AA79" i="1"/>
  <c r="AA78" i="1"/>
  <c r="AA77" i="1"/>
  <c r="AA76" i="1"/>
  <c r="AA75" i="1"/>
  <c r="AA74" i="1"/>
  <c r="AA73" i="1"/>
  <c r="AA72" i="1"/>
  <c r="AA71" i="1"/>
  <c r="AA70" i="1"/>
  <c r="AA69" i="1"/>
  <c r="AA68" i="1"/>
  <c r="AA67" i="1"/>
  <c r="AA66" i="1"/>
  <c r="AA65" i="1"/>
  <c r="AA64" i="1"/>
  <c r="AA63" i="1"/>
  <c r="AA62" i="1"/>
  <c r="AA61" i="1"/>
  <c r="AA60" i="1"/>
  <c r="AA59" i="1"/>
  <c r="AA58" i="1"/>
  <c r="AA57" i="1"/>
  <c r="AA56" i="1"/>
  <c r="AA55" i="1"/>
  <c r="AA54" i="1"/>
  <c r="AA53" i="1"/>
  <c r="AA52" i="1"/>
  <c r="AA51" i="1"/>
  <c r="AA50" i="1"/>
  <c r="AA49" i="1"/>
  <c r="AA48" i="1"/>
  <c r="AA47" i="1"/>
  <c r="AA46" i="1"/>
  <c r="AA45" i="1"/>
  <c r="AA44" i="1"/>
  <c r="AA43" i="1"/>
  <c r="AA42" i="1"/>
  <c r="AA41" i="1"/>
  <c r="AA40" i="1"/>
  <c r="AA39" i="1"/>
  <c r="AA38" i="1"/>
  <c r="AA37" i="1"/>
  <c r="AA36" i="1"/>
  <c r="AA35" i="1"/>
  <c r="AA34" i="1"/>
  <c r="AA33" i="1"/>
  <c r="AA32" i="1"/>
  <c r="AA31" i="1"/>
  <c r="AA30" i="1"/>
  <c r="AA29" i="1"/>
  <c r="AA28" i="1"/>
  <c r="AA27" i="1"/>
  <c r="AA26" i="1"/>
  <c r="AA25" i="1"/>
  <c r="AA24" i="1"/>
  <c r="AA23" i="1"/>
  <c r="AA22" i="1"/>
  <c r="AA21" i="1"/>
  <c r="AA20" i="1"/>
  <c r="AA19" i="1"/>
  <c r="AA18" i="1"/>
  <c r="AA17" i="1"/>
  <c r="AA16" i="1"/>
  <c r="AA15" i="1"/>
  <c r="AA14" i="1"/>
  <c r="AA13" i="1"/>
  <c r="AA12" i="1"/>
  <c r="AA11" i="1"/>
  <c r="AA10" i="1"/>
  <c r="AA9" i="1"/>
  <c r="AA8" i="1"/>
  <c r="AA7" i="1"/>
  <c r="AA6" i="1"/>
  <c r="AA5" i="1"/>
  <c r="X256" i="1"/>
  <c r="X255" i="1"/>
  <c r="X254" i="1"/>
  <c r="X253" i="1"/>
  <c r="X252" i="1"/>
  <c r="X251" i="1"/>
  <c r="X250" i="1"/>
  <c r="X249" i="1"/>
  <c r="X247" i="1"/>
  <c r="X246" i="1"/>
  <c r="X245" i="1"/>
  <c r="X244" i="1"/>
  <c r="X243" i="1"/>
  <c r="X242" i="1"/>
  <c r="X241" i="1"/>
  <c r="X240" i="1"/>
  <c r="X239" i="1"/>
  <c r="X238" i="1"/>
  <c r="X237" i="1"/>
  <c r="X236" i="1"/>
  <c r="X235" i="1"/>
  <c r="X234" i="1"/>
  <c r="X233" i="1"/>
  <c r="X232" i="1"/>
  <c r="X231" i="1"/>
  <c r="X230" i="1"/>
  <c r="X229" i="1"/>
  <c r="X228" i="1"/>
  <c r="X227" i="1"/>
  <c r="X226" i="1"/>
  <c r="X225" i="1"/>
  <c r="X224" i="1"/>
  <c r="X223" i="1"/>
  <c r="X222" i="1"/>
  <c r="X221" i="1"/>
  <c r="X220" i="1"/>
  <c r="X219" i="1"/>
  <c r="X218" i="1"/>
  <c r="X217" i="1"/>
  <c r="X216" i="1"/>
  <c r="X215" i="1"/>
  <c r="X214" i="1"/>
  <c r="X213" i="1"/>
  <c r="X212" i="1"/>
  <c r="X211" i="1"/>
  <c r="X210" i="1"/>
  <c r="X209" i="1"/>
  <c r="X208" i="1"/>
  <c r="X207" i="1"/>
  <c r="X206" i="1"/>
  <c r="X205" i="1"/>
  <c r="X204" i="1"/>
  <c r="X203" i="1"/>
  <c r="X202" i="1"/>
  <c r="X201" i="1"/>
  <c r="X200" i="1"/>
  <c r="X199" i="1"/>
  <c r="X198" i="1"/>
  <c r="X197" i="1"/>
  <c r="X196" i="1"/>
  <c r="X195" i="1"/>
  <c r="X194" i="1"/>
  <c r="X193" i="1"/>
  <c r="X192" i="1"/>
  <c r="X191" i="1"/>
  <c r="X190" i="1"/>
  <c r="X189" i="1"/>
  <c r="X188" i="1"/>
  <c r="X187" i="1"/>
  <c r="X186" i="1"/>
  <c r="X185" i="1"/>
  <c r="X184" i="1"/>
  <c r="X183" i="1"/>
  <c r="X182" i="1"/>
  <c r="X181" i="1"/>
  <c r="X180" i="1"/>
  <c r="X179" i="1"/>
  <c r="X178" i="1"/>
  <c r="X177" i="1"/>
  <c r="X176" i="1"/>
  <c r="X175" i="1"/>
  <c r="X174" i="1"/>
  <c r="X173" i="1"/>
  <c r="X172" i="1"/>
  <c r="X171" i="1"/>
  <c r="X170" i="1"/>
  <c r="X169" i="1"/>
  <c r="X168" i="1"/>
  <c r="X166" i="1"/>
  <c r="X165" i="1"/>
  <c r="X164" i="1"/>
  <c r="X163" i="1"/>
  <c r="X162" i="1"/>
  <c r="X161" i="1"/>
  <c r="X160" i="1"/>
  <c r="X159" i="1"/>
  <c r="X158" i="1"/>
  <c r="X157" i="1"/>
  <c r="X156" i="1"/>
  <c r="X155" i="1"/>
  <c r="X154" i="1"/>
  <c r="X153" i="1"/>
  <c r="X152" i="1"/>
  <c r="X151" i="1"/>
  <c r="X150" i="1"/>
  <c r="X149" i="1"/>
  <c r="X148" i="1"/>
  <c r="X147" i="1"/>
  <c r="X146" i="1"/>
  <c r="X145" i="1"/>
  <c r="X144" i="1"/>
  <c r="X143" i="1"/>
  <c r="X142" i="1"/>
  <c r="X141" i="1"/>
  <c r="X140" i="1"/>
  <c r="X139" i="1"/>
  <c r="X138" i="1"/>
  <c r="X137" i="1"/>
  <c r="X136" i="1"/>
  <c r="X135" i="1"/>
  <c r="X134" i="1"/>
  <c r="X133" i="1"/>
  <c r="X132" i="1"/>
  <c r="X131" i="1"/>
  <c r="X130" i="1"/>
  <c r="X129" i="1"/>
  <c r="X128" i="1"/>
  <c r="X127" i="1"/>
  <c r="X126" i="1"/>
  <c r="X125" i="1"/>
  <c r="X124" i="1"/>
  <c r="X123" i="1"/>
  <c r="X122" i="1"/>
  <c r="X121" i="1"/>
  <c r="X120" i="1"/>
  <c r="X119" i="1"/>
  <c r="X118" i="1"/>
  <c r="X117" i="1"/>
  <c r="X116" i="1"/>
  <c r="X115" i="1"/>
  <c r="X114" i="1"/>
  <c r="X113" i="1"/>
  <c r="X112" i="1"/>
  <c r="X111" i="1"/>
  <c r="X110" i="1"/>
  <c r="X108" i="1"/>
  <c r="X107" i="1"/>
  <c r="X106" i="1"/>
  <c r="X105" i="1"/>
  <c r="X104" i="1"/>
  <c r="X103" i="1"/>
  <c r="X102" i="1"/>
  <c r="X101" i="1"/>
  <c r="X99" i="1"/>
  <c r="X98" i="1"/>
  <c r="X97" i="1"/>
  <c r="X96" i="1"/>
  <c r="X95" i="1"/>
  <c r="X94" i="1"/>
  <c r="X93" i="1"/>
  <c r="X92" i="1"/>
  <c r="X91" i="1"/>
  <c r="X90" i="1"/>
  <c r="X89" i="1"/>
  <c r="X88" i="1"/>
  <c r="X87" i="1"/>
  <c r="X86" i="1"/>
  <c r="X85" i="1"/>
  <c r="X84" i="1"/>
  <c r="X83" i="1"/>
  <c r="X82" i="1"/>
  <c r="X81" i="1"/>
  <c r="X80" i="1"/>
  <c r="X79" i="1"/>
  <c r="X78" i="1"/>
  <c r="X77" i="1"/>
  <c r="X76" i="1"/>
  <c r="X75" i="1"/>
  <c r="X74" i="1"/>
  <c r="X73" i="1"/>
  <c r="X72" i="1"/>
  <c r="X71" i="1"/>
  <c r="X70" i="1"/>
  <c r="X69" i="1"/>
  <c r="X68" i="1"/>
  <c r="X67" i="1"/>
  <c r="X66" i="1"/>
  <c r="X65" i="1"/>
  <c r="X64" i="1"/>
  <c r="X63" i="1"/>
  <c r="X62" i="1"/>
  <c r="X61" i="1"/>
  <c r="X60" i="1"/>
  <c r="X59" i="1"/>
  <c r="X58" i="1"/>
  <c r="X57" i="1"/>
  <c r="X56" i="1"/>
  <c r="X55" i="1"/>
  <c r="X54" i="1"/>
  <c r="X53" i="1"/>
  <c r="X52" i="1"/>
  <c r="X51" i="1"/>
  <c r="X50" i="1"/>
  <c r="X49" i="1"/>
  <c r="X48" i="1"/>
  <c r="X47" i="1"/>
  <c r="X46" i="1"/>
  <c r="X45" i="1"/>
  <c r="X44" i="1"/>
  <c r="X43" i="1"/>
  <c r="X42" i="1"/>
  <c r="X41" i="1"/>
  <c r="X40" i="1"/>
  <c r="X39" i="1"/>
  <c r="X38" i="1"/>
  <c r="X37" i="1"/>
  <c r="X36" i="1"/>
  <c r="X35" i="1"/>
  <c r="X34" i="1"/>
  <c r="X33" i="1"/>
  <c r="X32" i="1"/>
  <c r="X31" i="1"/>
  <c r="X30" i="1"/>
  <c r="X29" i="1"/>
  <c r="X28" i="1"/>
  <c r="X27" i="1"/>
  <c r="X26" i="1"/>
  <c r="X25" i="1"/>
  <c r="X24" i="1"/>
  <c r="X23" i="1"/>
  <c r="X22" i="1"/>
  <c r="X21" i="1"/>
  <c r="X20" i="1"/>
  <c r="X19" i="1"/>
  <c r="X18" i="1"/>
  <c r="X17" i="1"/>
  <c r="X16" i="1"/>
  <c r="X15" i="1"/>
  <c r="X14" i="1"/>
  <c r="X13" i="1"/>
  <c r="X12" i="1"/>
  <c r="X11" i="1"/>
  <c r="X10" i="1"/>
  <c r="X9" i="1"/>
  <c r="X8" i="1"/>
  <c r="X7" i="1"/>
  <c r="X6" i="1"/>
  <c r="X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1" i="1"/>
  <c r="R102" i="1"/>
  <c r="R103" i="1"/>
  <c r="R104" i="1"/>
  <c r="R105" i="1"/>
  <c r="R106" i="1"/>
  <c r="R107" i="1"/>
  <c r="R108"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9" i="1"/>
  <c r="R250" i="1"/>
  <c r="R251" i="1"/>
  <c r="R252" i="1"/>
  <c r="R253" i="1"/>
  <c r="R254" i="1"/>
  <c r="R255" i="1"/>
  <c r="R256" i="1"/>
  <c r="U256" i="1"/>
  <c r="U255" i="1"/>
  <c r="U254" i="1"/>
  <c r="U253" i="1"/>
  <c r="U252" i="1"/>
  <c r="U251" i="1"/>
  <c r="U250" i="1"/>
  <c r="U249" i="1"/>
  <c r="U247" i="1"/>
  <c r="U246" i="1"/>
  <c r="U245" i="1"/>
  <c r="U244" i="1"/>
  <c r="U243" i="1"/>
  <c r="U242" i="1"/>
  <c r="U241" i="1"/>
  <c r="U240" i="1"/>
  <c r="U239" i="1"/>
  <c r="U238" i="1"/>
  <c r="U237" i="1"/>
  <c r="U236" i="1"/>
  <c r="U235" i="1"/>
  <c r="U234" i="1"/>
  <c r="U233" i="1"/>
  <c r="U232" i="1"/>
  <c r="U231" i="1"/>
  <c r="U230" i="1"/>
  <c r="U229" i="1"/>
  <c r="U228" i="1"/>
  <c r="U227" i="1"/>
  <c r="U226" i="1"/>
  <c r="U225" i="1"/>
  <c r="U224" i="1"/>
  <c r="U223" i="1"/>
  <c r="U222" i="1"/>
  <c r="U221" i="1"/>
  <c r="U220" i="1"/>
  <c r="U219" i="1"/>
  <c r="U218" i="1"/>
  <c r="U217" i="1"/>
  <c r="U216" i="1"/>
  <c r="U215" i="1"/>
  <c r="U214" i="1"/>
  <c r="U213" i="1"/>
  <c r="U212" i="1"/>
  <c r="U211" i="1"/>
  <c r="U210" i="1"/>
  <c r="U209" i="1"/>
  <c r="U208" i="1"/>
  <c r="U207" i="1"/>
  <c r="U206" i="1"/>
  <c r="U205" i="1"/>
  <c r="U204" i="1"/>
  <c r="U203" i="1"/>
  <c r="U202" i="1"/>
  <c r="U201" i="1"/>
  <c r="U200" i="1"/>
  <c r="U199" i="1"/>
  <c r="U198" i="1"/>
  <c r="U197" i="1"/>
  <c r="U196" i="1"/>
  <c r="U195" i="1"/>
  <c r="U194" i="1"/>
  <c r="U193" i="1"/>
  <c r="U192" i="1"/>
  <c r="U191" i="1"/>
  <c r="U190" i="1"/>
  <c r="U189" i="1"/>
  <c r="U188" i="1"/>
  <c r="U187" i="1"/>
  <c r="U186" i="1"/>
  <c r="U185" i="1"/>
  <c r="U184" i="1"/>
  <c r="U183" i="1"/>
  <c r="U182" i="1"/>
  <c r="U181" i="1"/>
  <c r="U180" i="1"/>
  <c r="U179" i="1"/>
  <c r="U178" i="1"/>
  <c r="U177" i="1"/>
  <c r="U176" i="1"/>
  <c r="U175" i="1"/>
  <c r="U174" i="1"/>
  <c r="U173" i="1"/>
  <c r="U172" i="1"/>
  <c r="U171" i="1"/>
  <c r="U170" i="1"/>
  <c r="U169" i="1"/>
  <c r="U168" i="1"/>
  <c r="U166" i="1"/>
  <c r="U165" i="1"/>
  <c r="U164" i="1"/>
  <c r="U163" i="1"/>
  <c r="U162" i="1"/>
  <c r="U161" i="1"/>
  <c r="U160" i="1"/>
  <c r="U159" i="1"/>
  <c r="U158" i="1"/>
  <c r="U157" i="1"/>
  <c r="U156" i="1"/>
  <c r="U155" i="1"/>
  <c r="U154" i="1"/>
  <c r="U153" i="1"/>
  <c r="U152" i="1"/>
  <c r="U151" i="1"/>
  <c r="U150" i="1"/>
  <c r="U149" i="1"/>
  <c r="U148" i="1"/>
  <c r="U147" i="1"/>
  <c r="U146" i="1"/>
  <c r="U145" i="1"/>
  <c r="U144" i="1"/>
  <c r="U143" i="1"/>
  <c r="U142" i="1"/>
  <c r="U141" i="1"/>
  <c r="U140" i="1"/>
  <c r="U139" i="1"/>
  <c r="U138" i="1"/>
  <c r="U137" i="1"/>
  <c r="U136" i="1"/>
  <c r="U135" i="1"/>
  <c r="U134" i="1"/>
  <c r="U133" i="1"/>
  <c r="U132" i="1"/>
  <c r="U131" i="1"/>
  <c r="U130" i="1"/>
  <c r="U129" i="1"/>
  <c r="U128" i="1"/>
  <c r="U127" i="1"/>
  <c r="U126" i="1"/>
  <c r="U125" i="1"/>
  <c r="U124" i="1"/>
  <c r="U123" i="1"/>
  <c r="U122" i="1"/>
  <c r="U121" i="1"/>
  <c r="U120" i="1"/>
  <c r="U119" i="1"/>
  <c r="U118" i="1"/>
  <c r="U117" i="1"/>
  <c r="U116" i="1"/>
  <c r="U115" i="1"/>
  <c r="U114" i="1"/>
  <c r="U113" i="1"/>
  <c r="U112" i="1"/>
  <c r="U111" i="1"/>
  <c r="U110" i="1"/>
  <c r="U108" i="1"/>
  <c r="U107" i="1"/>
  <c r="U106" i="1"/>
  <c r="U105" i="1"/>
  <c r="U104" i="1"/>
  <c r="U103" i="1"/>
  <c r="U102" i="1"/>
  <c r="U101" i="1"/>
  <c r="U99" i="1"/>
  <c r="U98" i="1"/>
  <c r="U97" i="1"/>
  <c r="U96" i="1"/>
  <c r="U95" i="1"/>
  <c r="U94" i="1"/>
  <c r="U93" i="1"/>
  <c r="U92" i="1"/>
  <c r="U91" i="1"/>
  <c r="U90" i="1"/>
  <c r="U89" i="1"/>
  <c r="U88" i="1"/>
  <c r="U87" i="1"/>
  <c r="U86" i="1"/>
  <c r="U85" i="1"/>
  <c r="U84" i="1"/>
  <c r="U83" i="1"/>
  <c r="U82" i="1"/>
  <c r="U81" i="1"/>
  <c r="U80" i="1"/>
  <c r="U79" i="1"/>
  <c r="U78" i="1"/>
  <c r="U77" i="1"/>
  <c r="U76" i="1"/>
  <c r="U75" i="1"/>
  <c r="U74" i="1"/>
  <c r="U73" i="1"/>
  <c r="U72" i="1"/>
  <c r="U71" i="1"/>
  <c r="U70" i="1"/>
  <c r="U69" i="1"/>
  <c r="U68" i="1"/>
  <c r="U67" i="1"/>
  <c r="U66" i="1"/>
  <c r="U65" i="1"/>
  <c r="U64" i="1"/>
  <c r="U63" i="1"/>
  <c r="U62" i="1"/>
  <c r="U61" i="1"/>
  <c r="U60" i="1"/>
  <c r="U59" i="1"/>
  <c r="U58" i="1"/>
  <c r="U57" i="1"/>
  <c r="U56" i="1"/>
  <c r="U55" i="1"/>
  <c r="U54" i="1"/>
  <c r="U53" i="1"/>
  <c r="U52" i="1"/>
  <c r="U51" i="1"/>
  <c r="U50" i="1"/>
  <c r="U49" i="1"/>
  <c r="U48" i="1"/>
  <c r="U47" i="1"/>
  <c r="U46" i="1"/>
  <c r="U45" i="1"/>
  <c r="U44" i="1"/>
  <c r="U43" i="1"/>
  <c r="U42" i="1"/>
  <c r="U41" i="1"/>
  <c r="U40" i="1"/>
  <c r="U39" i="1"/>
  <c r="U38" i="1"/>
  <c r="U37" i="1"/>
  <c r="U36" i="1"/>
  <c r="U35" i="1"/>
  <c r="U34" i="1"/>
  <c r="U33" i="1"/>
  <c r="U32" i="1"/>
  <c r="U31" i="1"/>
  <c r="U30" i="1"/>
  <c r="U29" i="1"/>
  <c r="U28" i="1"/>
  <c r="U27" i="1"/>
  <c r="U26" i="1"/>
  <c r="U25" i="1"/>
  <c r="U24" i="1"/>
  <c r="U23" i="1"/>
  <c r="U22" i="1"/>
  <c r="U21" i="1"/>
  <c r="U20" i="1"/>
  <c r="U19" i="1"/>
  <c r="U18" i="1"/>
  <c r="U17" i="1"/>
  <c r="U16" i="1"/>
  <c r="U15" i="1"/>
  <c r="U14" i="1"/>
  <c r="U13" i="1"/>
  <c r="U12" i="1"/>
  <c r="U11" i="1"/>
  <c r="U10" i="1"/>
  <c r="U9" i="1"/>
  <c r="U8" i="1"/>
  <c r="U7" i="1"/>
  <c r="U6" i="1"/>
  <c r="U5" i="1"/>
  <c r="AD154" i="1" l="1"/>
  <c r="AD251" i="1"/>
  <c r="AD104" i="1"/>
  <c r="AD103" i="1"/>
  <c r="AD236" i="1"/>
  <c r="AD249" i="1"/>
  <c r="AD152" i="1"/>
  <c r="AD18" i="1"/>
  <c r="AD250" i="1"/>
  <c r="AD153" i="1"/>
  <c r="AD90" i="1"/>
  <c r="AD217" i="1"/>
  <c r="AD169" i="1"/>
  <c r="AD145" i="1"/>
  <c r="AD133" i="1"/>
  <c r="AD59" i="1"/>
  <c r="AD38" i="1"/>
  <c r="AD111" i="1"/>
  <c r="AD25" i="1"/>
  <c r="AD210" i="1"/>
  <c r="AD138" i="1"/>
  <c r="AD126" i="1"/>
  <c r="AD64" i="1"/>
  <c r="AD37" i="1"/>
  <c r="AD159" i="1"/>
  <c r="AD62" i="1"/>
  <c r="AD30" i="1"/>
  <c r="AD166" i="1"/>
  <c r="AD130" i="1"/>
  <c r="AD56" i="1"/>
  <c r="AD80" i="1"/>
  <c r="AD79" i="1"/>
  <c r="AD188" i="1"/>
  <c r="AD116" i="1"/>
  <c r="AD39" i="1"/>
  <c r="AD123" i="1"/>
  <c r="AD212" i="1"/>
  <c r="AD6" i="1"/>
  <c r="AD40" i="1"/>
  <c r="AD218" i="1"/>
  <c r="AD134" i="1"/>
  <c r="AD84" i="1"/>
  <c r="AD72" i="1"/>
  <c r="AD60" i="1"/>
  <c r="AD124" i="1"/>
  <c r="AD238" i="1"/>
  <c r="AD92" i="1"/>
  <c r="AD237" i="1"/>
  <c r="AD129" i="1"/>
  <c r="AD55" i="1"/>
  <c r="AD31" i="1"/>
  <c r="AD160" i="1"/>
  <c r="AD214" i="1"/>
  <c r="AD32" i="1"/>
  <c r="AD224" i="1"/>
  <c r="AD44" i="1"/>
  <c r="AD43" i="1"/>
  <c r="AD42" i="1"/>
  <c r="AD244" i="1"/>
  <c r="AD142" i="1"/>
  <c r="AD112" i="1"/>
  <c r="AD68" i="1"/>
  <c r="AD54" i="1"/>
  <c r="AD26" i="1"/>
  <c r="AD7" i="1"/>
  <c r="AD223" i="1"/>
  <c r="AD211" i="1"/>
  <c r="AD175" i="1"/>
  <c r="AD163" i="1"/>
  <c r="AD139" i="1"/>
  <c r="AD127" i="1"/>
  <c r="AD77" i="1"/>
  <c r="AD65" i="1"/>
  <c r="AD41" i="1"/>
  <c r="AD29" i="1"/>
  <c r="AD141" i="1"/>
  <c r="AD186" i="1"/>
  <c r="AD174" i="1"/>
  <c r="AD162" i="1"/>
  <c r="AD52" i="1"/>
  <c r="AD226" i="1"/>
  <c r="AD185" i="1"/>
  <c r="AD137" i="1"/>
  <c r="AD63" i="1"/>
  <c r="AD51" i="1"/>
  <c r="AD105" i="1"/>
  <c r="AD91" i="1"/>
  <c r="AD136" i="1"/>
  <c r="AD225" i="1"/>
  <c r="AD50" i="1"/>
  <c r="AD61" i="1"/>
  <c r="AD206" i="1"/>
  <c r="AD158" i="1"/>
  <c r="AD110" i="1"/>
  <c r="AD222" i="1"/>
  <c r="AD76" i="1"/>
  <c r="AD121" i="1"/>
  <c r="AD35" i="1"/>
  <c r="AD235" i="1"/>
  <c r="AD221" i="1"/>
  <c r="AD196" i="1"/>
  <c r="AD172" i="1"/>
  <c r="AD89" i="1"/>
  <c r="AD75" i="1"/>
  <c r="AD17" i="1"/>
  <c r="AD253" i="1"/>
  <c r="AD240" i="1"/>
  <c r="AD144" i="1"/>
  <c r="AD132" i="1"/>
  <c r="AD120" i="1"/>
  <c r="AD94" i="1"/>
  <c r="AD82" i="1"/>
  <c r="AD58" i="1"/>
  <c r="AD46" i="1"/>
  <c r="AD34" i="1"/>
  <c r="AD22" i="1"/>
  <c r="AD10" i="1"/>
  <c r="AD96" i="1"/>
  <c r="AD173" i="1"/>
  <c r="AD157" i="1"/>
  <c r="AD108" i="1"/>
  <c r="AD234" i="1"/>
  <c r="AD219" i="1"/>
  <c r="AD195" i="1"/>
  <c r="AD171" i="1"/>
  <c r="AD102" i="1"/>
  <c r="AD88" i="1"/>
  <c r="AD74" i="1"/>
  <c r="AD16" i="1"/>
  <c r="AD252" i="1"/>
  <c r="AD239" i="1"/>
  <c r="AD215" i="1"/>
  <c r="AD203" i="1"/>
  <c r="AD191" i="1"/>
  <c r="AD179" i="1"/>
  <c r="AD143" i="1"/>
  <c r="AD131" i="1"/>
  <c r="AD119" i="1"/>
  <c r="AD106" i="1"/>
  <c r="AD93" i="1"/>
  <c r="AD81" i="1"/>
  <c r="AD69" i="1"/>
  <c r="AD57" i="1"/>
  <c r="AD45" i="1"/>
  <c r="AD33" i="1"/>
  <c r="AD21" i="1"/>
  <c r="AD182" i="1"/>
  <c r="AD122" i="1"/>
  <c r="AD24" i="1"/>
  <c r="AD135" i="1"/>
  <c r="AD229" i="1"/>
  <c r="AD181" i="1"/>
  <c r="AD83" i="1"/>
  <c r="AD23" i="1"/>
  <c r="AD247" i="1"/>
  <c r="AD233" i="1"/>
  <c r="AD101" i="1"/>
  <c r="AD87" i="1"/>
  <c r="AD73" i="1"/>
  <c r="AD15" i="1"/>
  <c r="AD230" i="1"/>
  <c r="AD36" i="1"/>
  <c r="AD199" i="1"/>
  <c r="AD241" i="1"/>
  <c r="AD95" i="1"/>
  <c r="AD47" i="1"/>
  <c r="AD246" i="1"/>
  <c r="AD232" i="1"/>
  <c r="AD114" i="1"/>
  <c r="AD99" i="1"/>
  <c r="AD86" i="1"/>
  <c r="AD13" i="1"/>
  <c r="AD245" i="1"/>
  <c r="AD231" i="1"/>
  <c r="AD113" i="1"/>
  <c r="AD98" i="1"/>
  <c r="AD27" i="1"/>
  <c r="AQ225" i="1"/>
  <c r="AR225" i="1"/>
  <c r="AQ226" i="1"/>
  <c r="AR226" i="1"/>
  <c r="AQ227" i="1"/>
  <c r="AR227" i="1"/>
  <c r="AQ228" i="1"/>
  <c r="AR228" i="1"/>
  <c r="AQ229" i="1"/>
  <c r="AR229" i="1"/>
  <c r="AQ230" i="1"/>
  <c r="AR230" i="1"/>
  <c r="AQ231" i="1"/>
  <c r="AR231" i="1"/>
  <c r="AQ232" i="1"/>
  <c r="AR232" i="1"/>
  <c r="AQ234" i="1"/>
  <c r="AR234" i="1"/>
  <c r="AQ236" i="1"/>
  <c r="AR236" i="1"/>
  <c r="AQ238" i="1"/>
  <c r="AR238" i="1"/>
  <c r="AQ239" i="1"/>
  <c r="AR239" i="1"/>
  <c r="AQ240" i="1"/>
  <c r="AR240" i="1"/>
  <c r="AQ242" i="1"/>
  <c r="AR242" i="1"/>
  <c r="AQ244" i="1"/>
  <c r="AR244" i="1"/>
  <c r="AQ245" i="1"/>
  <c r="AR245" i="1"/>
  <c r="AQ246" i="1"/>
  <c r="AR246" i="1"/>
  <c r="AQ247" i="1"/>
  <c r="AR247" i="1"/>
  <c r="AQ249" i="1"/>
  <c r="AR249" i="1"/>
  <c r="AQ250" i="1"/>
  <c r="AR250" i="1"/>
  <c r="AQ251" i="1"/>
  <c r="AR251" i="1"/>
  <c r="AQ252" i="1"/>
  <c r="AR252" i="1"/>
  <c r="AQ253" i="1"/>
  <c r="AR253" i="1"/>
  <c r="AQ254" i="1"/>
  <c r="AR254" i="1"/>
  <c r="AQ255" i="1"/>
  <c r="AR255" i="1"/>
  <c r="AQ256" i="1"/>
  <c r="AR256" i="1"/>
  <c r="AQ123" i="1"/>
  <c r="AR123" i="1"/>
  <c r="AQ124" i="1"/>
  <c r="AR124" i="1"/>
  <c r="AQ127" i="1"/>
  <c r="AR127" i="1"/>
  <c r="AQ128" i="1"/>
  <c r="AR128" i="1"/>
  <c r="AQ129" i="1"/>
  <c r="AR129" i="1"/>
  <c r="AQ130" i="1"/>
  <c r="AR130" i="1"/>
  <c r="AQ131" i="1"/>
  <c r="AR131" i="1"/>
  <c r="AQ132" i="1"/>
  <c r="AR132" i="1"/>
  <c r="AQ133" i="1"/>
  <c r="AR133" i="1"/>
  <c r="AQ134" i="1"/>
  <c r="AR134" i="1"/>
  <c r="AQ135" i="1"/>
  <c r="AR135" i="1"/>
  <c r="AQ136" i="1"/>
  <c r="AR136" i="1"/>
  <c r="AQ138" i="1"/>
  <c r="AR138" i="1"/>
  <c r="AQ139" i="1"/>
  <c r="AR139" i="1"/>
  <c r="AQ140" i="1"/>
  <c r="AR140" i="1"/>
  <c r="AQ141" i="1"/>
  <c r="AR141" i="1"/>
  <c r="AQ142" i="1"/>
  <c r="AR142" i="1"/>
  <c r="AQ143" i="1"/>
  <c r="AR143" i="1"/>
  <c r="AQ144" i="1"/>
  <c r="AR144" i="1"/>
  <c r="AQ145" i="1"/>
  <c r="AR145" i="1"/>
  <c r="AQ149" i="1"/>
  <c r="AR149" i="1"/>
  <c r="AQ150" i="1"/>
  <c r="AR150" i="1"/>
  <c r="AQ152" i="1"/>
  <c r="AR152" i="1"/>
  <c r="AQ153" i="1"/>
  <c r="AR153" i="1"/>
  <c r="AQ154" i="1"/>
  <c r="AR154" i="1"/>
  <c r="AQ156" i="1"/>
  <c r="AR156" i="1"/>
  <c r="AQ157" i="1"/>
  <c r="AR157" i="1"/>
  <c r="AQ160" i="1"/>
  <c r="AR160" i="1"/>
  <c r="AQ162" i="1"/>
  <c r="AR162" i="1"/>
  <c r="AQ163" i="1"/>
  <c r="AR163" i="1"/>
  <c r="AQ164" i="1"/>
  <c r="AR164" i="1"/>
  <c r="AQ166" i="1"/>
  <c r="AR166" i="1"/>
  <c r="AQ168" i="1"/>
  <c r="AR168" i="1"/>
  <c r="AQ169" i="1"/>
  <c r="AR169" i="1"/>
  <c r="AQ171" i="1"/>
  <c r="AR171" i="1"/>
  <c r="AQ172" i="1"/>
  <c r="AR172" i="1"/>
  <c r="AQ173" i="1"/>
  <c r="AR173" i="1"/>
  <c r="AQ174" i="1"/>
  <c r="AR174" i="1"/>
  <c r="AQ176" i="1"/>
  <c r="AR176" i="1"/>
  <c r="AQ177" i="1"/>
  <c r="AR177" i="1"/>
  <c r="AQ178" i="1"/>
  <c r="AR178" i="1"/>
  <c r="AQ179" i="1"/>
  <c r="AR179" i="1"/>
  <c r="AQ180" i="1"/>
  <c r="AR180" i="1"/>
  <c r="AQ182" i="1"/>
  <c r="AR182" i="1"/>
  <c r="AQ184" i="1"/>
  <c r="AR184" i="1"/>
  <c r="AQ185" i="1"/>
  <c r="AR185" i="1"/>
  <c r="AQ186" i="1"/>
  <c r="AR186" i="1"/>
  <c r="AQ187" i="1"/>
  <c r="AR187" i="1"/>
  <c r="AQ188" i="1"/>
  <c r="AR188" i="1"/>
  <c r="AQ189" i="1"/>
  <c r="AR189" i="1"/>
  <c r="AQ190" i="1"/>
  <c r="AR190" i="1"/>
  <c r="AQ191" i="1"/>
  <c r="AR191" i="1"/>
  <c r="AQ192" i="1"/>
  <c r="AR192" i="1"/>
  <c r="AQ194" i="1"/>
  <c r="AR194" i="1"/>
  <c r="AQ195" i="1"/>
  <c r="AR195" i="1"/>
  <c r="AQ196" i="1"/>
  <c r="AR196" i="1"/>
  <c r="AQ197" i="1"/>
  <c r="AR197" i="1"/>
  <c r="AQ198" i="1"/>
  <c r="AR198" i="1"/>
  <c r="AQ199" i="1"/>
  <c r="AR199" i="1"/>
  <c r="AQ200" i="1"/>
  <c r="AR200" i="1"/>
  <c r="AQ201" i="1"/>
  <c r="AR201" i="1"/>
  <c r="AQ202" i="1"/>
  <c r="AR202" i="1"/>
  <c r="AQ203" i="1"/>
  <c r="AR203" i="1"/>
  <c r="AQ205" i="1"/>
  <c r="AR205" i="1"/>
  <c r="AQ206" i="1"/>
  <c r="AR206" i="1"/>
  <c r="AQ207" i="1"/>
  <c r="AR207" i="1"/>
  <c r="AQ208" i="1"/>
  <c r="AR208" i="1"/>
  <c r="AQ211" i="1"/>
  <c r="AR211" i="1"/>
  <c r="AQ213" i="1"/>
  <c r="AR213" i="1"/>
  <c r="AQ214" i="1"/>
  <c r="AR214" i="1"/>
  <c r="AQ215" i="1"/>
  <c r="AR215" i="1"/>
  <c r="AQ216" i="1"/>
  <c r="AR216" i="1"/>
  <c r="AQ217" i="1"/>
  <c r="AR217" i="1"/>
  <c r="AQ218" i="1"/>
  <c r="AR218" i="1"/>
  <c r="AQ219" i="1"/>
  <c r="AR219" i="1"/>
  <c r="AQ220" i="1"/>
  <c r="AR220" i="1"/>
  <c r="AQ221" i="1"/>
  <c r="AR221" i="1"/>
  <c r="AQ222" i="1"/>
  <c r="AR222" i="1"/>
  <c r="AQ223" i="1"/>
  <c r="AR223" i="1"/>
  <c r="AQ224" i="1"/>
  <c r="AR224" i="1"/>
  <c r="AQ71" i="1"/>
  <c r="AR71" i="1"/>
  <c r="AQ72" i="1"/>
  <c r="AR72" i="1"/>
  <c r="AQ73" i="1"/>
  <c r="AR73" i="1"/>
  <c r="AQ74" i="1"/>
  <c r="AR74" i="1"/>
  <c r="AQ75" i="1"/>
  <c r="AR75" i="1"/>
  <c r="AQ76" i="1"/>
  <c r="AR76" i="1"/>
  <c r="AQ79" i="1"/>
  <c r="AR79" i="1"/>
  <c r="AQ80" i="1"/>
  <c r="AR80" i="1"/>
  <c r="AQ81" i="1"/>
  <c r="AR81" i="1"/>
  <c r="AQ82" i="1"/>
  <c r="AR82" i="1"/>
  <c r="AQ85" i="1"/>
  <c r="AR85" i="1"/>
  <c r="AQ87" i="1"/>
  <c r="AR87" i="1"/>
  <c r="AQ88" i="1"/>
  <c r="AR88" i="1"/>
  <c r="AQ90" i="1"/>
  <c r="AR90" i="1"/>
  <c r="AQ91" i="1"/>
  <c r="AR91" i="1"/>
  <c r="AQ92" i="1"/>
  <c r="AR92" i="1"/>
  <c r="AQ93" i="1"/>
  <c r="AR93" i="1"/>
  <c r="AQ94" i="1"/>
  <c r="AR94" i="1"/>
  <c r="AQ95" i="1"/>
  <c r="AR95" i="1"/>
  <c r="AQ96" i="1"/>
  <c r="AR96" i="1"/>
  <c r="AQ97" i="1"/>
  <c r="AR97" i="1"/>
  <c r="AQ98" i="1"/>
  <c r="AR98" i="1"/>
  <c r="AQ99" i="1"/>
  <c r="AR99" i="1"/>
  <c r="AQ101" i="1"/>
  <c r="AR101" i="1"/>
  <c r="AQ102" i="1"/>
  <c r="AR102" i="1"/>
  <c r="AQ104" i="1"/>
  <c r="AR104" i="1"/>
  <c r="AQ105" i="1"/>
  <c r="AR105" i="1"/>
  <c r="AQ106" i="1"/>
  <c r="AR106" i="1"/>
  <c r="AQ107" i="1"/>
  <c r="AR107" i="1"/>
  <c r="AQ108" i="1"/>
  <c r="AR108" i="1"/>
  <c r="AQ111" i="1"/>
  <c r="AR111" i="1"/>
  <c r="AQ112" i="1"/>
  <c r="AR112" i="1"/>
  <c r="AQ113" i="1"/>
  <c r="AR113" i="1"/>
  <c r="AQ115" i="1"/>
  <c r="AR115" i="1"/>
  <c r="AQ117" i="1"/>
  <c r="AR117" i="1"/>
  <c r="AQ118" i="1"/>
  <c r="AR118" i="1"/>
  <c r="AQ119" i="1"/>
  <c r="AR119" i="1"/>
  <c r="AQ33" i="1"/>
  <c r="AR33" i="1"/>
  <c r="AQ34" i="1"/>
  <c r="AR34" i="1"/>
  <c r="AQ35" i="1"/>
  <c r="AR35" i="1"/>
  <c r="AQ36" i="1"/>
  <c r="AR36" i="1"/>
  <c r="AQ37" i="1"/>
  <c r="AR37" i="1"/>
  <c r="AQ39" i="1"/>
  <c r="AR39" i="1"/>
  <c r="AQ40" i="1"/>
  <c r="AR40" i="1"/>
  <c r="AQ41" i="1"/>
  <c r="AR41" i="1"/>
  <c r="AQ42" i="1"/>
  <c r="AR42" i="1"/>
  <c r="AQ45" i="1"/>
  <c r="AR45" i="1"/>
  <c r="AQ51" i="1"/>
  <c r="AR51" i="1"/>
  <c r="AQ52" i="1"/>
  <c r="AR52" i="1"/>
  <c r="AQ53" i="1"/>
  <c r="AR53" i="1"/>
  <c r="AQ55" i="1"/>
  <c r="AR55" i="1"/>
  <c r="AQ57" i="1"/>
  <c r="AR57" i="1"/>
  <c r="AQ58" i="1"/>
  <c r="AR58" i="1"/>
  <c r="AQ59" i="1"/>
  <c r="AR59" i="1"/>
  <c r="AQ60" i="1"/>
  <c r="AR60" i="1"/>
  <c r="AQ61" i="1"/>
  <c r="AR61" i="1"/>
  <c r="AQ62" i="1"/>
  <c r="AR62" i="1"/>
  <c r="AQ63" i="1"/>
  <c r="AR63" i="1"/>
  <c r="AQ64" i="1"/>
  <c r="AR64" i="1"/>
  <c r="AQ66" i="1"/>
  <c r="AR66" i="1"/>
  <c r="AQ68" i="1"/>
  <c r="AR68" i="1"/>
  <c r="AQ69" i="1"/>
  <c r="AR69" i="1"/>
  <c r="AQ24" i="1"/>
  <c r="AR24" i="1"/>
  <c r="AQ25" i="1"/>
  <c r="AR25" i="1"/>
  <c r="AQ26" i="1"/>
  <c r="AR26" i="1"/>
  <c r="AQ29" i="1"/>
  <c r="AR29" i="1"/>
  <c r="AQ30" i="1"/>
  <c r="AR30" i="1"/>
  <c r="AQ31" i="1"/>
  <c r="AR31" i="1"/>
  <c r="AQ6" i="1"/>
  <c r="AR6" i="1"/>
  <c r="AQ7" i="1"/>
  <c r="AR7" i="1"/>
  <c r="AQ9" i="1"/>
  <c r="AR9" i="1"/>
  <c r="AQ13" i="1"/>
  <c r="AR13" i="1"/>
  <c r="AQ15" i="1"/>
  <c r="AR15" i="1"/>
  <c r="AQ16" i="1"/>
  <c r="AR16" i="1"/>
  <c r="AQ17" i="1"/>
  <c r="AR17" i="1"/>
  <c r="AQ18" i="1"/>
  <c r="AR18" i="1"/>
  <c r="AQ21" i="1"/>
  <c r="AR21" i="1"/>
  <c r="AR22" i="1" l="1"/>
  <c r="AR125" i="1" l="1"/>
  <c r="AQ22" i="1"/>
  <c r="AQ125" i="1"/>
  <c r="AR20" i="1" l="1"/>
  <c r="AQ20" i="1"/>
  <c r="AR19" i="1"/>
  <c r="AQ19" i="1" l="1"/>
  <c r="AR5" i="1" l="1"/>
  <c r="AQ27" i="1" l="1"/>
  <c r="AR27" i="1"/>
  <c r="AQ137" i="1"/>
  <c r="AR122" i="1" l="1"/>
  <c r="AR137" i="1"/>
  <c r="AQ122" i="1"/>
  <c r="AQ12" i="1" l="1"/>
  <c r="AR12" i="1"/>
  <c r="AQ5" i="1" l="1"/>
  <c r="BN131" i="1" l="1"/>
</calcChain>
</file>

<file path=xl/sharedStrings.xml><?xml version="1.0" encoding="utf-8"?>
<sst xmlns="http://schemas.openxmlformats.org/spreadsheetml/2006/main" count="12759" uniqueCount="2293">
  <si>
    <t>Acción</t>
  </si>
  <si>
    <t>Introducir texto</t>
  </si>
  <si>
    <t>Introducir número</t>
  </si>
  <si>
    <t>Introducir valor</t>
  </si>
  <si>
    <t>ODS Asociado</t>
  </si>
  <si>
    <t>Área o grupo responsable</t>
  </si>
  <si>
    <t>INDERCULTSA</t>
  </si>
  <si>
    <t>Secretaría de Planeación</t>
  </si>
  <si>
    <t>Servicio de mantenimiento a la infraestructura deportiva (4301004)</t>
  </si>
  <si>
    <t>Infraestructura deportiva mantenida (430100400)</t>
  </si>
  <si>
    <t>Fortalecimiento a la gestión y dirección de la administración pública territorial (4599)</t>
  </si>
  <si>
    <t>Infraestructura red vial regional (2402)</t>
  </si>
  <si>
    <t>Aseguramiento y prestación integral de servicios de salud (1906)</t>
  </si>
  <si>
    <t>Secretaría de Desarrollo e Industria</t>
  </si>
  <si>
    <t>Secretaría General y de Hacienda</t>
  </si>
  <si>
    <t>Atención integral de población en situación permanente de desprotección social y/o familiar (4104)</t>
  </si>
  <si>
    <t>Acceso a soluciones de vivienda (4001)</t>
  </si>
  <si>
    <t>Servicio de asistencia técnica y jurídica en saneamiento y titulación de predios (4001001)</t>
  </si>
  <si>
    <t>Asistencias técnicas y jurídicas realizadas (400100101)</t>
  </si>
  <si>
    <t>Vía terciaria con mantenimiento periódico o rutinario (2402112)</t>
  </si>
  <si>
    <t>Acceso de la población a los servicios de agua potable y saneamiento básico (4003)</t>
  </si>
  <si>
    <t>Servicio de apoyo financiero para subsidios al consumo en los servicios públicos domiciliarios (4003047)</t>
  </si>
  <si>
    <t>Usuarios beneficiados con subsidios al consumo (400304700)</t>
  </si>
  <si>
    <t>Acueductos optimizados (4003017)</t>
  </si>
  <si>
    <t>Acueductos optimizados (400301700)</t>
  </si>
  <si>
    <t>Acceso al servicio público domiciliario de gas combustible (2101)</t>
  </si>
  <si>
    <t>Servicio de apoyo financiero para la financiación de proyectos de infraestructura para el servicio público de gas (2101011)</t>
  </si>
  <si>
    <t>Proyectos financiados (210101100)</t>
  </si>
  <si>
    <t>Conservación de la biodiversidad y sus servicios ecosistémicos (3202)</t>
  </si>
  <si>
    <t>Educación</t>
  </si>
  <si>
    <t>Gestión del Riesgo</t>
  </si>
  <si>
    <t>Servicio de atención a emergencias y desastres (4503004)</t>
  </si>
  <si>
    <t>Emergencias y desastres atendidas (450300400)</t>
  </si>
  <si>
    <t>Inclusión productiva de pequeños productores rurales (1702)</t>
  </si>
  <si>
    <t>Servicio de asistencia técnica agropecuaria dirigida a pequeños productores (1702010)</t>
  </si>
  <si>
    <t>Pequeños productores rurales asistidos técnicamente (170201000)</t>
  </si>
  <si>
    <t>Servicio de asistencia técnica (4599031)</t>
  </si>
  <si>
    <t>Inclusión social y productiva para la población en situación de vulnerabilidad (4103)</t>
  </si>
  <si>
    <t>Calidad, cobertura y fortalecimiento de la educación inicial, prescolar, básica y media (2201)</t>
  </si>
  <si>
    <t>Servicio educativo (2201071)</t>
  </si>
  <si>
    <t>Establecimientos educativos en operación (220107100)</t>
  </si>
  <si>
    <t>Servicio de apoyo a la permanencia con transporte escolar (2201029)</t>
  </si>
  <si>
    <t>Beneficiarios de transporte escolar (220102900)</t>
  </si>
  <si>
    <t>Servicio de apoyo a la permanencia con alimentación escolar (2201028)</t>
  </si>
  <si>
    <t>Beneficiarios de la alimentación escolar (220102801)</t>
  </si>
  <si>
    <t>Infraestructura educativa dotada (2201069)</t>
  </si>
  <si>
    <t>Sedes dotadas (220106900)</t>
  </si>
  <si>
    <t>Personas beneficiadas (430100100)</t>
  </si>
  <si>
    <t>Escuelas deportivas implementadas (430100702)</t>
  </si>
  <si>
    <t>Servicio de organización de eventos deportivos comunitarios (4301032)</t>
  </si>
  <si>
    <t>Eventos deportivos comunitarios realizados (430103200)</t>
  </si>
  <si>
    <t>Cultura</t>
  </si>
  <si>
    <t>Promoción y acceso efectivo a procesos culturales y artísticos (3301)</t>
  </si>
  <si>
    <t>Servicio de apoyo financiero al sector artístico y cultural (3301054)</t>
  </si>
  <si>
    <t>Servicio de promoción de actividades culturales (3301053)</t>
  </si>
  <si>
    <t>Servicio de apoyo al proceso de formación artística y cultural (3301126)</t>
  </si>
  <si>
    <t>Procesos de formación atendidos (330112600)</t>
  </si>
  <si>
    <t>Servicio de gestión del riesgo en temas de trastornos mentales (1905022)</t>
  </si>
  <si>
    <t>Campañas de gestión del riesgo en temas de trastornos mentales implementadas (190502200)</t>
  </si>
  <si>
    <t>Servicio de gestión del riesgo para temas de consumo, aprovechamiento biológico, calidad e inocuidad de los alimentos (1905028)</t>
  </si>
  <si>
    <t>Campañas de gestión del riesgo para temas de consumo, aprovechamiento biológico, calidad e inocuidad de los alimentos implementadas (190502800)</t>
  </si>
  <si>
    <t>Servicio de gestión del riesgo para enfermedades emergentes, reemergentes y desatendidas (1905026)</t>
  </si>
  <si>
    <t>Campañas de gestión del riesgo para enfermedades emergentes, reemergentes y desatendidas implementadas (190502600)</t>
  </si>
  <si>
    <t>Servicio de gestión del riesgo para enfermedades inmunoprevenibles (1905027)</t>
  </si>
  <si>
    <t>Servicio de gestión del riesgo para abordar situaciones prevalentes de origen laboral (1905025)</t>
  </si>
  <si>
    <t>Campañas de gestión del riesgo para abordar situaciones prevalentes de origen laboral implementadas (190502500)</t>
  </si>
  <si>
    <t>Inspección, vigilancia y control (1903)</t>
  </si>
  <si>
    <t>Servicio de asistencia técnica en inspección, vigilancia y control (1903023)</t>
  </si>
  <si>
    <t>Servicio de asistencia técnica en el ciclo de políticas públicas de familia y otras relacionadas (4102041)</t>
  </si>
  <si>
    <t>Servicio de monitoreo y seguimiento a las intervenciones implementadas para la inclusión social y productiva de la población en situación de vulnerabilidad (4103054)</t>
  </si>
  <si>
    <t>Informes de monitoreo y seguimiento elaborados (410305400)</t>
  </si>
  <si>
    <t>Servicio de gestión de oferta social para la población vulnerable (4103052)</t>
  </si>
  <si>
    <t>Promoción de los métodos de resolución de conflictos (1203)</t>
  </si>
  <si>
    <t>Servicio de promoción a la participación ciudadana (4502001)</t>
  </si>
  <si>
    <t>Atención, asistencia  y reparación integral a las víctimas (4101)</t>
  </si>
  <si>
    <t>Servicio de atención y protección integral al adulto mayor (4104008)</t>
  </si>
  <si>
    <t>Adultos mayores atendidos con servicios integrales (410400800)</t>
  </si>
  <si>
    <t>Víctimas</t>
  </si>
  <si>
    <t>Servicio de orientación y comunicación a las víctimas (4101023)</t>
  </si>
  <si>
    <t>Servicio de ayuda y atención humanitaria (4101025)</t>
  </si>
  <si>
    <t>Servicio de asistencia técnica para la participación de las víctimas (4101038)</t>
  </si>
  <si>
    <t>Mesas de participación en funcionamiento (410103801)</t>
  </si>
  <si>
    <t>PISCC</t>
  </si>
  <si>
    <t>Documentos Planeacion (4501026)</t>
  </si>
  <si>
    <t>Servicio de asistencia técnica para la implementación de los métodos de solución de conflictos (1203011)</t>
  </si>
  <si>
    <t>Asistencias técnicas realizadas (120301100)</t>
  </si>
  <si>
    <t>Servicio de asistencia técnica para la implementación de los métodos de resolución de conflictos (1203002)</t>
  </si>
  <si>
    <t>Instituciones públicas y privadas asistidas técnicamente en métodos de resolución de conflictos (120300200)</t>
  </si>
  <si>
    <t>Centros de Convivencia Ciudadana en operación (1202003)</t>
  </si>
  <si>
    <t>Centros de Convivencia Ciudadana en operación (120200300)</t>
  </si>
  <si>
    <t>Servicio de acompañamiento familiar y comunitario para la superación de la pobreza (4103050)</t>
  </si>
  <si>
    <t>Sistema penitenciario y carcelario en el marco de los derechos humanos (1206)</t>
  </si>
  <si>
    <t>Servicio de bienestar a la población privada de libertad (1206007)</t>
  </si>
  <si>
    <t>Personas privadas de la libertad con Servicio de bienestar (120600700)</t>
  </si>
  <si>
    <t>Fomento del desarrollo de aplicaciones, software y contenidos para impulsar la apropiación de las Tecnologías de la Información y las Comunicaciones (TIC) (2302)</t>
  </si>
  <si>
    <t>TIC</t>
  </si>
  <si>
    <t>Servicio de información para el registro administrativo de SISBEN (4599033)</t>
  </si>
  <si>
    <t>Hogares que realizaron la encuesta (459903300)</t>
  </si>
  <si>
    <t>Servicio de Implementación Sistemas de Gestión (4599023)</t>
  </si>
  <si>
    <t>Sistema de Gestión implementado (459902300)</t>
  </si>
  <si>
    <t>Entidades territoriales asistidas técnicamente (459903101)</t>
  </si>
  <si>
    <t>ID Meta</t>
  </si>
  <si>
    <t>Nombre del Proyecto de Inversión</t>
  </si>
  <si>
    <t>Apropiado (Presupuesto)</t>
  </si>
  <si>
    <t>Comprometido (CDP)</t>
  </si>
  <si>
    <t>Pagado</t>
  </si>
  <si>
    <t>Rubro Presupuestal</t>
  </si>
  <si>
    <t>ID</t>
  </si>
  <si>
    <t>Línea Estratégica</t>
  </si>
  <si>
    <t>Dimensión del Plan de Desarrollo en la que se enmarca la acción</t>
  </si>
  <si>
    <t>Sector de inversión</t>
  </si>
  <si>
    <t xml:space="preserve">Secretaría o Ente Descentralizado responsable </t>
  </si>
  <si>
    <t>Descrip.</t>
  </si>
  <si>
    <t>Sector de inversión al que corresponde la acción</t>
  </si>
  <si>
    <t>Formulado</t>
  </si>
  <si>
    <t>No Modificar</t>
  </si>
  <si>
    <t>Tipo de modificación realizada</t>
  </si>
  <si>
    <t>Meta de Producto del Plan de Desarrollo a la que corresponde la acción (incluye ajustes realizados en la última modificación)</t>
  </si>
  <si>
    <t>Homologación de la Meta de Producto PDM de acuerdo al Catálogo de la MGA (Producto)</t>
  </si>
  <si>
    <t>Código Producto MGA</t>
  </si>
  <si>
    <t>Int. Valor</t>
  </si>
  <si>
    <t>No Mod.</t>
  </si>
  <si>
    <t>Cód. Ind. Producto</t>
  </si>
  <si>
    <t>Programación y Ejecución física</t>
  </si>
  <si>
    <t>Asociación con ODS</t>
  </si>
  <si>
    <t>Objetivo de Desarrollo Sostenible (ODS) al que se encuentra asociado</t>
  </si>
  <si>
    <t>Nombre del Proyecto de Inversión mediante el cual se ejecuta la acción</t>
  </si>
  <si>
    <t>Acción especifica a realizar para ejecución de la Meta de Producto</t>
  </si>
  <si>
    <t>Área o grupo responsable de la ejecución</t>
  </si>
  <si>
    <t>Código del rubro  presupuestal</t>
  </si>
  <si>
    <t>Valor apropiado a través del presupuesto</t>
  </si>
  <si>
    <t>Valor Obligado a través de RP</t>
  </si>
  <si>
    <t>Valor efectivamente pagado</t>
  </si>
  <si>
    <t>% de Avance Financiero</t>
  </si>
  <si>
    <t>Avance P/A</t>
  </si>
  <si>
    <t>RP - ICLD</t>
  </si>
  <si>
    <t>RP - ICDE</t>
  </si>
  <si>
    <t>SGP Educación</t>
  </si>
  <si>
    <t xml:space="preserve"> SGP Salud</t>
  </si>
  <si>
    <t>SGP APSB</t>
  </si>
  <si>
    <t>SGP Cultura</t>
  </si>
  <si>
    <t>SGP Deporte</t>
  </si>
  <si>
    <t>SGP Libre Inversión</t>
  </si>
  <si>
    <t>SGP Libre Destinación</t>
  </si>
  <si>
    <t>SGP Alim. Escolar</t>
  </si>
  <si>
    <t>SGP Río Magdalena</t>
  </si>
  <si>
    <t xml:space="preserve"> SGR - Regalías</t>
  </si>
  <si>
    <t>Cofinanciación</t>
  </si>
  <si>
    <t>Crédito</t>
  </si>
  <si>
    <t>Total</t>
  </si>
  <si>
    <t xml:space="preserve">Otros </t>
  </si>
  <si>
    <t>Indicador de Producto MGA</t>
  </si>
  <si>
    <t>Tipo y Número de Contrato a través del cual se ejecuta la actividad</t>
  </si>
  <si>
    <t>ID Proyecto</t>
  </si>
  <si>
    <t>Identificador interno del proyecto de Inversión</t>
  </si>
  <si>
    <t>Fecha de Actualización</t>
  </si>
  <si>
    <t>Observaciones de Actualización</t>
  </si>
  <si>
    <t>Funcionario o Contratista</t>
  </si>
  <si>
    <t>Introducir fecha</t>
  </si>
  <si>
    <t>Fecha de la última actualización realizada</t>
  </si>
  <si>
    <t>Telefono</t>
  </si>
  <si>
    <t>Número telefonico de quien actualiza</t>
  </si>
  <si>
    <t>Nombre de quien reporta la última información actualizada</t>
  </si>
  <si>
    <t>2.3.2.02.02.009.41.04</t>
  </si>
  <si>
    <t>2.3.2.02.02.009.41.06</t>
  </si>
  <si>
    <t>Secretaría o Ente Descentralizado de apoyo</t>
  </si>
  <si>
    <t>Dependencia de Apoyo</t>
  </si>
  <si>
    <t>Responsables</t>
  </si>
  <si>
    <t>Dependencia Responsable</t>
  </si>
  <si>
    <t>2.3.2.02.02.009.41.07</t>
  </si>
  <si>
    <t>2.3.2.02.02.008.41.02</t>
  </si>
  <si>
    <t>2.3.2.02.02.009.41.03</t>
  </si>
  <si>
    <t>2.3.2.02.02.008.32.03</t>
  </si>
  <si>
    <t>2.3.2.02.02.008.32.01</t>
  </si>
  <si>
    <t>2.3.2.02.02.005.33.01</t>
  </si>
  <si>
    <t>2.3.2.02.02.009.12.02</t>
  </si>
  <si>
    <t>2.3.2.02.02.008.12.01</t>
  </si>
  <si>
    <t>Tipo de Meta</t>
  </si>
  <si>
    <t>SGR</t>
  </si>
  <si>
    <t>2.3.2.02.02.009.23.01</t>
  </si>
  <si>
    <t>2.3.2.02.02.009.40.01</t>
  </si>
  <si>
    <t>2.3.2.02.02.008.45.01</t>
  </si>
  <si>
    <t>2.3.2.02.02.008.45.04</t>
  </si>
  <si>
    <t>2.3.2.02.02.009.45.06</t>
  </si>
  <si>
    <t>2.3.2.02.02.008.41.03</t>
  </si>
  <si>
    <t>2.3.2.02.02.009.41.05</t>
  </si>
  <si>
    <t>2.3.2.02.02.009.41.08</t>
  </si>
  <si>
    <t>2.3.2.02.02.009.19.02</t>
  </si>
  <si>
    <t>2.3.2.02.02.009.19.05</t>
  </si>
  <si>
    <t>2.3.2.02.02.009.19.06</t>
  </si>
  <si>
    <t>2.3.2.02.02.009.19.07</t>
  </si>
  <si>
    <t>2.3.2.02.02.009.19.08</t>
  </si>
  <si>
    <t>2.3.2.02.02.009.19.09</t>
  </si>
  <si>
    <t>2.3.2.02.02.009.19.10</t>
  </si>
  <si>
    <t>2.3.2.02.02.009.19.12</t>
  </si>
  <si>
    <t>2.3.2.02.02.009.19.13</t>
  </si>
  <si>
    <t>2.3.2.02.02.009.19.14</t>
  </si>
  <si>
    <t>2.3.2.02.02.009.19.11</t>
  </si>
  <si>
    <t>2.3.2.02.02.009.19.15</t>
  </si>
  <si>
    <t>2.3.2.02.02.009.19.17</t>
  </si>
  <si>
    <t>Gestión</t>
  </si>
  <si>
    <t>Producto</t>
  </si>
  <si>
    <t>Valor ejecutado en 2024</t>
  </si>
  <si>
    <t>Avance 2024</t>
  </si>
  <si>
    <t>Valor proyectado 2024</t>
  </si>
  <si>
    <t>2.3.2.02.02.005.40.01</t>
  </si>
  <si>
    <t>2.3.2.02.02.009.19.04</t>
  </si>
  <si>
    <t>2.3.2.02.02.008.22.02</t>
  </si>
  <si>
    <t>2.3.2.02.02.009.33.01</t>
  </si>
  <si>
    <t>2.3.2.02.02.009.40.02</t>
  </si>
  <si>
    <t>2.3.2.02.02.009.41.01</t>
  </si>
  <si>
    <t>2.3.2.02.02.009.41.02</t>
  </si>
  <si>
    <t>2.3.2.02.02.009.43.01</t>
  </si>
  <si>
    <t>2.3.2.02.02.008.45.02</t>
  </si>
  <si>
    <t>2.3.2.02.02.008.45.05</t>
  </si>
  <si>
    <t>Valor Comprometido a través de CDP</t>
  </si>
  <si>
    <t>Valor de Ingresos Corrientes de Libre Destinación</t>
  </si>
  <si>
    <t>Total de recursos apropiados en la vigencia</t>
  </si>
  <si>
    <t>Valor de Ingresos Corrientes de Destinación Especifica</t>
  </si>
  <si>
    <t>Valor de SGP Educación</t>
  </si>
  <si>
    <t>Valor de SGP Agua Potable y Saneamiento Básico</t>
  </si>
  <si>
    <t>Valor de SGP Cultura</t>
  </si>
  <si>
    <t>Valor de SGP Deporte</t>
  </si>
  <si>
    <t>Valor de SGP Libre Inversión</t>
  </si>
  <si>
    <t>Valor de SGP Libre Destinación</t>
  </si>
  <si>
    <t>Valor de SGP Alimentación Escolar</t>
  </si>
  <si>
    <t>Valor Río Magdalena</t>
  </si>
  <si>
    <t>Valor SGP Primera Infancia</t>
  </si>
  <si>
    <t>SGP Primera Infancia</t>
  </si>
  <si>
    <t>Valor Sistema General de Regalías</t>
  </si>
  <si>
    <t>Valor de Cofinanciación (Nación - Depto - Sector Privado</t>
  </si>
  <si>
    <t>Valor de Empréstitos</t>
  </si>
  <si>
    <t>Valor de Otras Fuentes</t>
  </si>
  <si>
    <t>2.3.2.02.02.008.41.01</t>
  </si>
  <si>
    <t>2.3.2.02.02.009.41.09</t>
  </si>
  <si>
    <t>2.3.2.02.02.009.19.03</t>
  </si>
  <si>
    <t>2.3.2.02.02.005.24.02</t>
  </si>
  <si>
    <t>2.3.2.02.02.005.43.01</t>
  </si>
  <si>
    <t>2.3.2.02.02.008.45.07</t>
  </si>
  <si>
    <t>2.3.2.02.02.009.45.04</t>
  </si>
  <si>
    <t>Líneas Estratégicas</t>
  </si>
  <si>
    <t>Despachos</t>
  </si>
  <si>
    <t>Grupos de Trabajo</t>
  </si>
  <si>
    <t>Sectores</t>
  </si>
  <si>
    <t>ODS</t>
  </si>
  <si>
    <t>Transformación PND</t>
  </si>
  <si>
    <t>Líneas PDD</t>
  </si>
  <si>
    <t>Planes y Políticas Regionales y Departamentales</t>
  </si>
  <si>
    <t>Planes y Políticas Locales</t>
  </si>
  <si>
    <t>1. Vivir Tranquilo: la Seguridad y la Justicia es Clave</t>
  </si>
  <si>
    <t>SGH - Gobierno</t>
  </si>
  <si>
    <t>04. Información Estadística</t>
  </si>
  <si>
    <t>1. Fin de la pobreza</t>
  </si>
  <si>
    <t>1. Ordenamiento del territorio alrededor del agua y justicia ambiental</t>
  </si>
  <si>
    <t>1. Seguridad Multidimensional</t>
  </si>
  <si>
    <t>2. Crecimiento Económico y Emprendimiento</t>
  </si>
  <si>
    <t>SGH - Gestión de Talento Humano</t>
  </si>
  <si>
    <t>12. Justicia y del Derecho</t>
  </si>
  <si>
    <t>2. Hambre cero</t>
  </si>
  <si>
    <t>2. Seguridad humana y justicia social</t>
  </si>
  <si>
    <t>2. Prosperidad</t>
  </si>
  <si>
    <t>3. Planeación y Desarrollo Integral Sostenible</t>
  </si>
  <si>
    <t>SGH - Tesorería y Hacienda</t>
  </si>
  <si>
    <t>17. Agricultura y Desarrollo Rural</t>
  </si>
  <si>
    <t>3. Salud y bienestar</t>
  </si>
  <si>
    <t>3. Derecho humano a la alimentación</t>
  </si>
  <si>
    <t>3. Sostenibilidad</t>
  </si>
  <si>
    <t>4.  Bienestar Social, Cultural e Incluyente</t>
  </si>
  <si>
    <t>Secretaría de Tránsito y Transporte</t>
  </si>
  <si>
    <t>19. Salud y Protección Social</t>
  </si>
  <si>
    <t>4. Educación de calidad</t>
  </si>
  <si>
    <t>4. Transformación productiva, internacionalización y acción climática</t>
  </si>
  <si>
    <t>5. Gobernabilidad y Desarrollo Comunitario</t>
  </si>
  <si>
    <t>21. Minas y Energía</t>
  </si>
  <si>
    <t>5. Igualdad de género</t>
  </si>
  <si>
    <t>5. Convergencia regional</t>
  </si>
  <si>
    <t>22. Educación</t>
  </si>
  <si>
    <t>6. Agua limpia y saneamiento</t>
  </si>
  <si>
    <t>Paz total e integral</t>
  </si>
  <si>
    <t>Oficina Asesora de Control Interno</t>
  </si>
  <si>
    <t>SDI - Desarrollo Social</t>
  </si>
  <si>
    <t>23. TIC</t>
  </si>
  <si>
    <t>7. Energía Asequible y no contaminante</t>
  </si>
  <si>
    <t>Actores diferenciales para el cambio</t>
  </si>
  <si>
    <t>SDI - Desarrollo Rural</t>
  </si>
  <si>
    <t>24. Transporte</t>
  </si>
  <si>
    <t>8. Trabajo decente y crecimiento económico</t>
  </si>
  <si>
    <t>SDI - Educación</t>
  </si>
  <si>
    <t>32. Ambiente y Desarrollo Sostenible</t>
  </si>
  <si>
    <t>9. Industria, innovación e infraestructura</t>
  </si>
  <si>
    <t>SDI - Salud</t>
  </si>
  <si>
    <t>33. Cultura</t>
  </si>
  <si>
    <t>10. Reducción de las desigualdades</t>
  </si>
  <si>
    <t>35. Comercio, Industria y Turismo</t>
  </si>
  <si>
    <t>11. Ciudades y comunidades sostenibles</t>
  </si>
  <si>
    <t>STT - Dirección</t>
  </si>
  <si>
    <t>36. Trabajo</t>
  </si>
  <si>
    <t>12. Producción y consumo responsables</t>
  </si>
  <si>
    <t>39. Ciencia, Tecnología e Innovación</t>
  </si>
  <si>
    <t>13. Acción por el clima</t>
  </si>
  <si>
    <t>40. Vivienda, Ciudad y Territorio</t>
  </si>
  <si>
    <t>14. Vida Submarina</t>
  </si>
  <si>
    <t>41. Inclusión Social y Reconciliación</t>
  </si>
  <si>
    <t>15. Vida de ecosistemas terrestres</t>
  </si>
  <si>
    <t>43. Deporte y recreación</t>
  </si>
  <si>
    <t>16. Paz, justicia e instituciones sólidas</t>
  </si>
  <si>
    <t>45. Gobierno Territorial</t>
  </si>
  <si>
    <t>17. Alianzas para lograr los objetivos</t>
  </si>
  <si>
    <t>Sector en el PDD</t>
  </si>
  <si>
    <t>Línea Estratégica 
PDM 2024-2027</t>
  </si>
  <si>
    <t>Nombre del programa presupuestal aprobado en el PDM de acuerdo con el Manual de Clasificación Programática del Gasto Público (MCPGP)</t>
  </si>
  <si>
    <t>Información de la Meta de Producto, Producto e Indicador de Producto aprobrado en el PDM</t>
  </si>
  <si>
    <t>Producto MGA</t>
  </si>
  <si>
    <t>Cód. BPIN</t>
  </si>
  <si>
    <t>Contrato(s)</t>
  </si>
  <si>
    <t>P-001</t>
  </si>
  <si>
    <t>P-002</t>
  </si>
  <si>
    <t>P-003</t>
  </si>
  <si>
    <t>G-001</t>
  </si>
  <si>
    <t>P-004</t>
  </si>
  <si>
    <t>G-002</t>
  </si>
  <si>
    <t>G-003</t>
  </si>
  <si>
    <t>P-005</t>
  </si>
  <si>
    <t>P-006</t>
  </si>
  <si>
    <t>G-004</t>
  </si>
  <si>
    <t>G-005</t>
  </si>
  <si>
    <t>P-007</t>
  </si>
  <si>
    <t>P-008</t>
  </si>
  <si>
    <t>P-009</t>
  </si>
  <si>
    <t>P-010</t>
  </si>
  <si>
    <t>P-011</t>
  </si>
  <si>
    <t>P-012</t>
  </si>
  <si>
    <t>P-013</t>
  </si>
  <si>
    <t>G-006</t>
  </si>
  <si>
    <t>P-014</t>
  </si>
  <si>
    <t>P-015</t>
  </si>
  <si>
    <t>P-016</t>
  </si>
  <si>
    <t>P-017</t>
  </si>
  <si>
    <t>G-007</t>
  </si>
  <si>
    <t>P-018</t>
  </si>
  <si>
    <t>P-019</t>
  </si>
  <si>
    <t>P-020</t>
  </si>
  <si>
    <t>G-008</t>
  </si>
  <si>
    <t>P-021</t>
  </si>
  <si>
    <t>P-022</t>
  </si>
  <si>
    <t>P-023</t>
  </si>
  <si>
    <t>P-024</t>
  </si>
  <si>
    <t>P-025</t>
  </si>
  <si>
    <t>G-009</t>
  </si>
  <si>
    <t>P-026</t>
  </si>
  <si>
    <t>P-027</t>
  </si>
  <si>
    <t>P-028</t>
  </si>
  <si>
    <t>P-029</t>
  </si>
  <si>
    <t>G-010</t>
  </si>
  <si>
    <t>G-011</t>
  </si>
  <si>
    <t>P-030</t>
  </si>
  <si>
    <t>G-012</t>
  </si>
  <si>
    <t>G-013</t>
  </si>
  <si>
    <t>G-014</t>
  </si>
  <si>
    <t>G-015</t>
  </si>
  <si>
    <t>G-016</t>
  </si>
  <si>
    <t>P-031</t>
  </si>
  <si>
    <t>P-032</t>
  </si>
  <si>
    <t>P-033</t>
  </si>
  <si>
    <t>G-017</t>
  </si>
  <si>
    <t>P-034</t>
  </si>
  <si>
    <t>G-018</t>
  </si>
  <si>
    <t>P-035</t>
  </si>
  <si>
    <t>P-036</t>
  </si>
  <si>
    <t>P-037</t>
  </si>
  <si>
    <t>P-038</t>
  </si>
  <si>
    <t>P-039</t>
  </si>
  <si>
    <t>P-040</t>
  </si>
  <si>
    <t>P-041</t>
  </si>
  <si>
    <t>P-042</t>
  </si>
  <si>
    <t>G-019</t>
  </si>
  <si>
    <t>P-043</t>
  </si>
  <si>
    <t>G-020</t>
  </si>
  <si>
    <t>P-044</t>
  </si>
  <si>
    <t>P-045</t>
  </si>
  <si>
    <t>G-021</t>
  </si>
  <si>
    <t>P-046</t>
  </si>
  <si>
    <t>P-047</t>
  </si>
  <si>
    <t>P-048</t>
  </si>
  <si>
    <t>P-049</t>
  </si>
  <si>
    <t>P-050</t>
  </si>
  <si>
    <t>P-051</t>
  </si>
  <si>
    <t>G-022</t>
  </si>
  <si>
    <t>G-023</t>
  </si>
  <si>
    <t>P-052</t>
  </si>
  <si>
    <t>P-053</t>
  </si>
  <si>
    <t>P-054</t>
  </si>
  <si>
    <t>P-055</t>
  </si>
  <si>
    <t>G-024</t>
  </si>
  <si>
    <t>G-025</t>
  </si>
  <si>
    <t>P-056</t>
  </si>
  <si>
    <t>G-026</t>
  </si>
  <si>
    <t>P-057</t>
  </si>
  <si>
    <t>P-058</t>
  </si>
  <si>
    <t>G-027</t>
  </si>
  <si>
    <t>P-059</t>
  </si>
  <si>
    <t>P-060</t>
  </si>
  <si>
    <t>P-061</t>
  </si>
  <si>
    <t>P-062</t>
  </si>
  <si>
    <t>P-063</t>
  </si>
  <si>
    <t>P-064</t>
  </si>
  <si>
    <t>P-065</t>
  </si>
  <si>
    <t>P-066</t>
  </si>
  <si>
    <t>P-067</t>
  </si>
  <si>
    <t>G-028</t>
  </si>
  <si>
    <t>P-068</t>
  </si>
  <si>
    <t>P-069</t>
  </si>
  <si>
    <t>G-029</t>
  </si>
  <si>
    <t>G-030</t>
  </si>
  <si>
    <t>P-070</t>
  </si>
  <si>
    <t>P-071</t>
  </si>
  <si>
    <t>P-072</t>
  </si>
  <si>
    <t>P-073</t>
  </si>
  <si>
    <t>P-074</t>
  </si>
  <si>
    <t>P-075</t>
  </si>
  <si>
    <t>P-076</t>
  </si>
  <si>
    <t>P-077</t>
  </si>
  <si>
    <t>G-031</t>
  </si>
  <si>
    <t>P-078</t>
  </si>
  <si>
    <t>G-032</t>
  </si>
  <si>
    <t>P-079</t>
  </si>
  <si>
    <t>P-080</t>
  </si>
  <si>
    <t>P-081</t>
  </si>
  <si>
    <t>G-033</t>
  </si>
  <si>
    <t>G-034</t>
  </si>
  <si>
    <t>P-082</t>
  </si>
  <si>
    <t>P-083</t>
  </si>
  <si>
    <t>P-084</t>
  </si>
  <si>
    <t>P-085</t>
  </si>
  <si>
    <t>G-035</t>
  </si>
  <si>
    <t>P-086</t>
  </si>
  <si>
    <t>P-087</t>
  </si>
  <si>
    <t>P-088</t>
  </si>
  <si>
    <t>P-089</t>
  </si>
  <si>
    <t>P-090</t>
  </si>
  <si>
    <t>P-091</t>
  </si>
  <si>
    <t>P-092</t>
  </si>
  <si>
    <t>P-093</t>
  </si>
  <si>
    <t>P-094</t>
  </si>
  <si>
    <t>P-095</t>
  </si>
  <si>
    <t>P-096</t>
  </si>
  <si>
    <t>P-097</t>
  </si>
  <si>
    <t>P-098</t>
  </si>
  <si>
    <t>P-099</t>
  </si>
  <si>
    <t>P-100</t>
  </si>
  <si>
    <t>P-101</t>
  </si>
  <si>
    <t>P-102</t>
  </si>
  <si>
    <t>P-103</t>
  </si>
  <si>
    <t>P-104</t>
  </si>
  <si>
    <t>G-036</t>
  </si>
  <si>
    <t>G-037</t>
  </si>
  <si>
    <t>G-038</t>
  </si>
  <si>
    <t>P-105</t>
  </si>
  <si>
    <t>P-106</t>
  </si>
  <si>
    <t>G-039</t>
  </si>
  <si>
    <t>P-107</t>
  </si>
  <si>
    <t>P-108</t>
  </si>
  <si>
    <t>P-109</t>
  </si>
  <si>
    <t>G-040</t>
  </si>
  <si>
    <t>P-110</t>
  </si>
  <si>
    <t>P-111</t>
  </si>
  <si>
    <t>G-041</t>
  </si>
  <si>
    <t>G-042</t>
  </si>
  <si>
    <t>P-112</t>
  </si>
  <si>
    <t>G-043</t>
  </si>
  <si>
    <t>P-113</t>
  </si>
  <si>
    <t>P-114</t>
  </si>
  <si>
    <t>P-115</t>
  </si>
  <si>
    <t>G-044</t>
  </si>
  <si>
    <t>P-116</t>
  </si>
  <si>
    <t>P-117</t>
  </si>
  <si>
    <t>P-118</t>
  </si>
  <si>
    <t>P-119</t>
  </si>
  <si>
    <t>G-045</t>
  </si>
  <si>
    <t>P-120</t>
  </si>
  <si>
    <t>P-121</t>
  </si>
  <si>
    <t>P-122</t>
  </si>
  <si>
    <t>P-123</t>
  </si>
  <si>
    <t>G-046</t>
  </si>
  <si>
    <t>P-124</t>
  </si>
  <si>
    <t>P-125</t>
  </si>
  <si>
    <t>P-126</t>
  </si>
  <si>
    <t>P-127</t>
  </si>
  <si>
    <t>P-128</t>
  </si>
  <si>
    <t>G-047</t>
  </si>
  <si>
    <t>P-129</t>
  </si>
  <si>
    <t>G-048</t>
  </si>
  <si>
    <t>P-130</t>
  </si>
  <si>
    <t>P-131</t>
  </si>
  <si>
    <t>P-132</t>
  </si>
  <si>
    <t>P-133</t>
  </si>
  <si>
    <t>P-134</t>
  </si>
  <si>
    <t>P-135</t>
  </si>
  <si>
    <t>P-136</t>
  </si>
  <si>
    <t>P-137</t>
  </si>
  <si>
    <t>P-138</t>
  </si>
  <si>
    <t>G-049</t>
  </si>
  <si>
    <t>P-139</t>
  </si>
  <si>
    <t>P-140</t>
  </si>
  <si>
    <t>P-141</t>
  </si>
  <si>
    <t>P-142</t>
  </si>
  <si>
    <t>P-143</t>
  </si>
  <si>
    <t>P-144</t>
  </si>
  <si>
    <t>P-145</t>
  </si>
  <si>
    <t>P-146</t>
  </si>
  <si>
    <t>P-147</t>
  </si>
  <si>
    <t>P-148</t>
  </si>
  <si>
    <t>G-050</t>
  </si>
  <si>
    <t>P-149</t>
  </si>
  <si>
    <t>P-150</t>
  </si>
  <si>
    <t>P-151</t>
  </si>
  <si>
    <t>P-152</t>
  </si>
  <si>
    <t>G-051</t>
  </si>
  <si>
    <t>G-052</t>
  </si>
  <si>
    <t>P-153</t>
  </si>
  <si>
    <t>P-154</t>
  </si>
  <si>
    <t>P-155</t>
  </si>
  <si>
    <t>P-156</t>
  </si>
  <si>
    <t>P-157</t>
  </si>
  <si>
    <t>P-158</t>
  </si>
  <si>
    <t>P-159</t>
  </si>
  <si>
    <t>P-160</t>
  </si>
  <si>
    <t>P-161</t>
  </si>
  <si>
    <t>P-162</t>
  </si>
  <si>
    <t>P-163</t>
  </si>
  <si>
    <t>P-164</t>
  </si>
  <si>
    <t>P-165</t>
  </si>
  <si>
    <t>P-166</t>
  </si>
  <si>
    <t>P-167</t>
  </si>
  <si>
    <t>P-168</t>
  </si>
  <si>
    <t>P-169</t>
  </si>
  <si>
    <t>P-170</t>
  </si>
  <si>
    <t>P-171</t>
  </si>
  <si>
    <t>P-172</t>
  </si>
  <si>
    <t>P-173</t>
  </si>
  <si>
    <t>P-174</t>
  </si>
  <si>
    <t>G-053</t>
  </si>
  <si>
    <t>P-175</t>
  </si>
  <si>
    <t>G-054</t>
  </si>
  <si>
    <t>P-176</t>
  </si>
  <si>
    <t>G-055</t>
  </si>
  <si>
    <t>P-177</t>
  </si>
  <si>
    <t>P-178</t>
  </si>
  <si>
    <t>P-179</t>
  </si>
  <si>
    <t>G-056</t>
  </si>
  <si>
    <t>P-180</t>
  </si>
  <si>
    <t>G-057</t>
  </si>
  <si>
    <t>P-181</t>
  </si>
  <si>
    <t>P-182</t>
  </si>
  <si>
    <t>P-183</t>
  </si>
  <si>
    <t>P-184</t>
  </si>
  <si>
    <t>P-185</t>
  </si>
  <si>
    <t>P-186</t>
  </si>
  <si>
    <t>P-187</t>
  </si>
  <si>
    <t>P-188</t>
  </si>
  <si>
    <t>P-189</t>
  </si>
  <si>
    <t>P-190</t>
  </si>
  <si>
    <t>P-191</t>
  </si>
  <si>
    <t>P-192</t>
  </si>
  <si>
    <t>ODS 16. Paz, justicia e instituciones sólidas</t>
  </si>
  <si>
    <t>ODS 12. Producción y consumo responsables</t>
  </si>
  <si>
    <t>ODS 8. Trabajo decente y crecimiento económico</t>
  </si>
  <si>
    <t>ODS 11. Ciudades y comunidades sostenibles</t>
  </si>
  <si>
    <t>ODS 4. Educación de calidad</t>
  </si>
  <si>
    <t>ODS 1. Fin de la pobreza</t>
  </si>
  <si>
    <t xml:space="preserve"> Promoción al acceso a la justicia (1202)</t>
  </si>
  <si>
    <t>Justicia transicional (1204)</t>
  </si>
  <si>
    <t>Fortalecimiento de la convivencia y la seguridad ciudadana  (4501)</t>
  </si>
  <si>
    <t>Aprovechamiento de mercados externos (1706)</t>
  </si>
  <si>
    <t>Infraestructura productiva y comercialización (1709)</t>
  </si>
  <si>
    <t>Seguridad de transporte (2409)</t>
  </si>
  <si>
    <t>Productividad y competitividad de las empresas colombianas (3502)</t>
  </si>
  <si>
    <t>Generación y formalización del empleo (3602)</t>
  </si>
  <si>
    <t>Derechos fundamentales del trabajo y fortalecimiento del diálogo social (3604)</t>
  </si>
  <si>
    <t>Levantamiento y actualización de información estadística de calidad (0401)</t>
  </si>
  <si>
    <t>Generación de la información geográfica del territorio nacional (0406)</t>
  </si>
  <si>
    <t>Consolidación productiva del sector de energía eléctrica (2102)</t>
  </si>
  <si>
    <t>Consolidación productiva del sector minero  (2104)</t>
  </si>
  <si>
    <t>Fortalecimiento del desempeño ambiental de los sectores productivos (3201)</t>
  </si>
  <si>
    <t>Gestión del cambio climático para un desarrollo bajo en carbono y resiliente al clima (3206)</t>
  </si>
  <si>
    <t>Ordenamiento territorial y desarrollo urbano (4002)</t>
  </si>
  <si>
    <t>Gestión del riesgo de desastres y emergencias  (4503)</t>
  </si>
  <si>
    <t>Salud Pública (1905)</t>
  </si>
  <si>
    <t>Calidad y fomento de la educación superior (2202)</t>
  </si>
  <si>
    <t>Gestión, protección y salvaguardia del patrimonio cultural colombiano (3302)</t>
  </si>
  <si>
    <t>Desarrollo integral de la primera infancia a la juventud, y fortalecimiento de las capacidades de las familias de niñas, niños y adolescentes (4102)</t>
  </si>
  <si>
    <t>Fomento a la recreación, la actividad física y el deporte (4301)</t>
  </si>
  <si>
    <t>Formación y preparación de deportistas (4302)</t>
  </si>
  <si>
    <t>Facilitar el acceso y uso de las Tecnologías de la Información y las Comunicaciones en todo el territorio nacional (2301)</t>
  </si>
  <si>
    <t>Fomento a vocaciones y formación, generación, uso y apropiación social del conocimiento de la ciencia, tecnología e innovación (3906)</t>
  </si>
  <si>
    <t>Fortalecimiento del buen gobierno para el respeto y garantía de los derechos humanos  (4502)</t>
  </si>
  <si>
    <t>0401</t>
  </si>
  <si>
    <t>0406</t>
  </si>
  <si>
    <t>Garantizar la operación del Centro de Convivencia Ciudadana durante todo el cuatrienio.</t>
  </si>
  <si>
    <t>Realizar una (1) adecuación a las instalaciones del Centro de Convivencia Ciudadana - CCC.</t>
  </si>
  <si>
    <t>Realizar una (1) a dotación a las instalaciones del Centro de Convivencia Ciudadana - CCC.</t>
  </si>
  <si>
    <t>Implementar una (1) estrategia para el apoyo a la promoción de los métodos de resolución de conflictos durante el cuatrienio.</t>
  </si>
  <si>
    <t>Implementar anualmente una (1) estrategia para el apoyo al fortalecimiento de la Conciliación en Equidad en el Municipio.</t>
  </si>
  <si>
    <t>Realizar siete (7) eventos de promoción del acceso a la justicia durante el cuatrienio.</t>
  </si>
  <si>
    <t>Implementar anualmente una (1) estrategia para garantizar el funcionamiento del Comité Municipal de Justicia Transicional y sus respectivos Subcomités</t>
  </si>
  <si>
    <t>Realizar anualmente una (1) estrategia de Servicios de Bienestar drigidos a la Población Privada de la Libertad del Municipio.</t>
  </si>
  <si>
    <t>Desarrollar una (1) Estrategia de control del Espacio Público.</t>
  </si>
  <si>
    <t>Reactivar y sostener el funcionamiento del Consejo Municipal de Paz durante el cuatrienio.</t>
  </si>
  <si>
    <t>Elaborar el Plan Integral de Seguridad y Convivencia Ciudadana - PISCC para el cuatrienio 2024-2027.</t>
  </si>
  <si>
    <t>Ejecutar los Proyectos contemplados en el Plan Integral de Seguridad y Convivencia Ciudadana - PISCC durante el cuatrienio.</t>
  </si>
  <si>
    <t>Poner en marcha una (1) Estrategia de Bienestar Animal anualmente.</t>
  </si>
  <si>
    <t>Apoyar la atención integral de fauna silvestre mediante alianzas interinstitucionales.</t>
  </si>
  <si>
    <t>Brindar apoyo a la inspección de policía para el fortalecimiento de la convivencia ciudadana.</t>
  </si>
  <si>
    <t>Brindar apoyo a la Comisaría de Familia para la garantía, protección y restablecimiento de derechos.</t>
  </si>
  <si>
    <t>Apoyar la estructuración, ejecución o fortalecimiento de cinco (5) proyectos productivos individuales o asociativos rurales durante el cuatrienio</t>
  </si>
  <si>
    <t>Apoyar anualmente a  700 pequeños productores rurales del Municipio a través de los servicios de Asistencia Técnica Agropecuaria (ATA) y/o Extensión Agropecuaria.</t>
  </si>
  <si>
    <t>Apoyar cuatro (4) iniciativas de asociatividad rural durante el cuatrienio.</t>
  </si>
  <si>
    <t>Actualizar la Política Pública de Desarrollo Rural Integral.</t>
  </si>
  <si>
    <t>Apoyar y acompañar la Estructuración, Gestión, Financiación y/o Ejecución de un (1) Proyecto Integral de Desarrollo Agropecuario y Rural mediante alianza interinstitucional e intersectorial.</t>
  </si>
  <si>
    <t>Apoyar la organización y desarrollo de catorce (14) eventos durante el cuatrienio para el apoyo a la comercialización de productos rurales.</t>
  </si>
  <si>
    <t>Conmemorar anualmente el día del Campesino.</t>
  </si>
  <si>
    <t>Brindar apoyo, asesoría y acompañamiento a dos (2) instancias de participación e incidencia del sector agropecuario y acuícola.</t>
  </si>
  <si>
    <t>Apoyo para la organización y desarrollo de dos (2) versiones de las Ferias Agropecuario, Agroindustrial, Comercial y Ganadera.</t>
  </si>
  <si>
    <t>Realizar acciones de gestión orientadas a la habilitación de una planta de beneficio animal de carácter Regional en el Municipio.</t>
  </si>
  <si>
    <t>Realizar una (1) dotación a la plaza de mercado.</t>
  </si>
  <si>
    <t>Gestionar el mejoramiento de cinco (5) kilómetros de vías terciarias durante el cuatrienio.</t>
  </si>
  <si>
    <t xml:space="preserve">Construir 5.200 metros lineales de Placa Huella. </t>
  </si>
  <si>
    <t>Construir tres (3) puentes peatonales sobre la red vial rural.</t>
  </si>
  <si>
    <t>Construir un (1) puente vehicular sobre la red vial rural.</t>
  </si>
  <si>
    <t>Construir dos (2) Box Culvert.</t>
  </si>
  <si>
    <t>Realizar mantenimiento a seis (6) puentes vehiculares sobre la red vial rural.</t>
  </si>
  <si>
    <t>Realizar un (1) inventario de la Infraestructura vial.</t>
  </si>
  <si>
    <t>Realizar un (1) estudio de factibilidad para la viabilización del proyecto de la Terminal de Transportes Terrestres del Municipio.</t>
  </si>
  <si>
    <t>Realizar mantenimiento periódico o rutinario a trescientos (300) kilómetros anuales de vía terciaria durante el cuatrienio.</t>
  </si>
  <si>
    <t>Construir seis (6) kilómetros de vía urbana.</t>
  </si>
  <si>
    <t>Mejorar un (1) kilómetro de vía urbana.</t>
  </si>
  <si>
    <t>Realizar anualmente 180 operativos de control a los sistemas de transporte.</t>
  </si>
  <si>
    <t>Implementar anualmente una (1) Estrategia de Educación vial.</t>
  </si>
  <si>
    <t>Instalar o adecuar veinte (20) elementos de señalización vial durante el cuatrienio.</t>
  </si>
  <si>
    <t>Elaborar anualmente un (1) informe de seguridad vial.</t>
  </si>
  <si>
    <t>Elaborar un (1) estudio sobre vías, movilidad y/o tránsito.</t>
  </si>
  <si>
    <t>Brindar asistencia técnica, asesoría y acompañamiento a colectivos que desarrollan actividades relacionadas con el sector transporte, con el propósito de contribuir a la formalización de la prestación del servicio de transporte.</t>
  </si>
  <si>
    <t>Brindar acompañamiento a la formulación e implementación de los Planes de Movilidad Escolar.</t>
  </si>
  <si>
    <t>Beneficiar Anualmente a 25 micro, pequeños y medianos empresario con estrategias de apoyo, asistencia técnica y acompañamiento productivo y empresarial.</t>
  </si>
  <si>
    <t>Adoptar, implementar y hacer seguimiento al Plan Sectorial de Turismo.</t>
  </si>
  <si>
    <t>Apoyar dos (2) proyectos de competitividad turística de alto impacto.</t>
  </si>
  <si>
    <t>Implementar (1) estrategia para la promoción y el fortalecimiento del Sector turismo.</t>
  </si>
  <si>
    <t>Respaldar el funcionamiento del Consejo Municipal de Turismo para garantizar su operatividad.</t>
  </si>
  <si>
    <t>Realizar obras de mantenimiento y/o adecuación del Centro de Ferias y Fiestas de Sabana de Torres – CORFFESAT.</t>
  </si>
  <si>
    <t>Realizar cuatro (4) eventos de promoción para la generación y formalización del empleo con enfoque diferencial.</t>
  </si>
  <si>
    <t>Apoyar, capacitar y asesorar anualmente a cincuenta (50) emprendedores locales con enfoque diferencial.</t>
  </si>
  <si>
    <t>Apoyar a catorce (14) emprendimientos locales, de víctimas del conflicto, durante el cuatrienio.</t>
  </si>
  <si>
    <t xml:space="preserve">
Apoyar veinte (20) emprendimientos locales, de mujeres del área urbana y rural, durante el cuatrienio.</t>
  </si>
  <si>
    <t>Apoyar doce (12) emprendimientos locales, de jóvenes del área urbana y rural, durante el cuatrienio.</t>
  </si>
  <si>
    <t>Apoyar catorce (14) emprendimientos locales, de personas con discapacidad y/o cuidadores, durante el cuatrienio.</t>
  </si>
  <si>
    <t>Apoyar seis (6) emprendimientos locales, de personas mayores, durante el cuatrienio, mediante.</t>
  </si>
  <si>
    <t>Apoyar cuatro (4) emprendimientos locales, de personas en proceso de reintegración y reincorporación, durante el cuatrienio.</t>
  </si>
  <si>
    <t>Apoyar doce (12) emprendimientos locales, para personas pertenecientes a grupos étnicos, durante el cuatrienio.</t>
  </si>
  <si>
    <t>Beneficiar a doscientos (200) personas anualmente, a través de procesos de formación para el trabajo en competencias para la inserción laboral.</t>
  </si>
  <si>
    <t>Implementar una (1) estrategia para la promoción del empleo inclusivo.</t>
  </si>
  <si>
    <t>Promover la vinculación de jóvenes en la contratación de servicios profesionales y/o de apoyo a la gestión de la Administración Municipal.</t>
  </si>
  <si>
    <t>Adoptar e implementar la Política Pública de Empleo y Trabajo Decente</t>
  </si>
  <si>
    <t>Actualizar la estratificación socioeconómica del 100% de los predios del municipio.</t>
  </si>
  <si>
    <t>Desarrollar una (1) estrategia para la implementación de la Política de gestión de la información Estadística en el marco del MIPG.</t>
  </si>
  <si>
    <t>Implementar una estrategia de apoyo al proceso de conservación catastral con enfoque multipropósito para promover la atención del 100% de los tramites.</t>
  </si>
  <si>
    <t>Actualizar Catastralmente con Enfoque Multipropósito el 100% de los predios del Municipio.</t>
  </si>
  <si>
    <t>Realizar un (1) estudio técnico para la identificación y caracterización de los bienes inmuebles de propiedad del Municipio.</t>
  </si>
  <si>
    <t>Garantizar la transferencia de recursos para la modernización, mantenimiento y ampliación de la Red de Alumbrado Público del Municipio.</t>
  </si>
  <si>
    <t>Apoyar la estructuración, gestión, financiación, cofinanciación y/o ejecución de proyectos de Transición Energética en el sector Urbano o Rural.</t>
  </si>
  <si>
    <t>Implementar una estrategia para el apoyo a un (1) proceso de minería artesanal durante el cuatrienio.</t>
  </si>
  <si>
    <t>Implementar una (1) estrategia para mejorar el desempeño ambiental de los sectores productivos en el municipio.</t>
  </si>
  <si>
    <t>Plantar 16300 árboles para la conservación de la biodiversidad y sus servicios ecosistémicos.</t>
  </si>
  <si>
    <t>Adquirir, restaurar, rehabilitar o recuperar cuarenta (40) hectáreas  para la gestión de áreas de protección e importancia estratégica para la conservación del recurso hídrico.</t>
  </si>
  <si>
    <t>Diseñar y ejecutar dos (2) estrategias para la mitigación y adaptación al cambio climático durante el cuatrienio.</t>
  </si>
  <si>
    <t>Implementar anualmente una (1) estrategia educativo ambiental y de participación.</t>
  </si>
  <si>
    <t>Capacitar y sensibilizar a 480 personas en temas ambientales.</t>
  </si>
  <si>
    <t>Apoyar el proceso de legalización y/o regularización urbanística de dos (2) asentamientos humanos.</t>
  </si>
  <si>
    <t>Apoyar el proceso de saneamiento y/o titulación de 1.000 predios durante el cuatrienio.</t>
  </si>
  <si>
    <t xml:space="preserve">Brindar apoyo y asistencia técnica para la consolidación de un (1) Proyecto de Vivienda. </t>
  </si>
  <si>
    <t>Apoyar a cien (100) familias vulnerables o sujetos de especial protección con estrategias de mejoramiento de vivienda urbano y/o rural.</t>
  </si>
  <si>
    <t xml:space="preserve">Elaborar e implementar una (1) Política Pública o Plan Maestro de Espacio Público.  </t>
  </si>
  <si>
    <t>Formular el Plan Básico de Ordenamiento Territorial (PBOT).</t>
  </si>
  <si>
    <t>Desarrollar acciones de seguimiento e implementación del  Plan Básico de Ordenamiento Territorial (PBOT).</t>
  </si>
  <si>
    <t>Construir dos (2) espacios públicos durante el cuatrienio.</t>
  </si>
  <si>
    <t>Ejecutar anualmente una (1) estrategia para el mantenimiento, adecuación y/o ampliación de espacios públicos en el Municipio.</t>
  </si>
  <si>
    <t>Ejecutar anualmente una (1) estrategia para el mantenimiento de Zonas Verdes en el Municipio.</t>
  </si>
  <si>
    <t>Disponer de recursos para el apoyo a familias en procesos de relocalización transitoria.</t>
  </si>
  <si>
    <t>Trasnferir recursos de apoyo al Plan Departamental de Aguas.</t>
  </si>
  <si>
    <t>Gestionar la construcción de dos (2) acueductos veredales.</t>
  </si>
  <si>
    <t>Construir 5.000 metros lineales de la red de acueducto urbano.</t>
  </si>
  <si>
    <t>Construir cuatro (4) pozos perforados para asegurar el suministro de agua potable en el sector urbano.</t>
  </si>
  <si>
    <t>Gestionar un (1) proyecto para la optimización del Acueducto Urbano.</t>
  </si>
  <si>
    <t>Gestionar la construcción de dos (2) Planta de Tratamiento de Aguas Residuales (PTAR) en la zona rural.</t>
  </si>
  <si>
    <t>Realizar mantenimiento a ocho (8) Plantas de Tratamiento de Aguas Residuales (PTAR).</t>
  </si>
  <si>
    <t>Realizar un (1) estudio de alternativas para la captación y distribución de agua en la zona urbana.</t>
  </si>
  <si>
    <t>Beneficiar al cien por ciento (100%) de los usuarios de servicios públicos domiciliarios de los estratos 1, 2 y 3 con subsidios al consumo durante el periodo de gobierno.</t>
  </si>
  <si>
    <t>Brindar asistencia técnica y acompañamiento para la sostenibilidad y funcionamiento de cuatro (4) acueductos veredales</t>
  </si>
  <si>
    <t>Construir 5.000 metros lineales de la red de alcantarillado urbano.</t>
  </si>
  <si>
    <t>Actualizar el Plan de Gestión Integral de Residuos Sólidos (PGIRS).</t>
  </si>
  <si>
    <t>Implementar y hacer seguimiento al Plan de Gestión Integral de Residuos Sólidos (PGIRS).</t>
  </si>
  <si>
    <t>Brindar apoyo y asistencia técnica a 300 habitantes del sector rural para la gestión adecuada de residuos solidos.</t>
  </si>
  <si>
    <t>Fortalecer el Comité Local de Prevención y Atención de Desastres - CLOPAD</t>
  </si>
  <si>
    <t>Atender el 100% de las emergencias y desastres que se presenten en el Municipio.</t>
  </si>
  <si>
    <t>Actualizar el Plan Municipal de Gestión del Riesgo de Desastres - PMGRD y la Estrategia Municipal para la Respuesta a Emergencias - EMRE.</t>
  </si>
  <si>
    <t>Apoyar el fortalecimiento de la Defensa Civil Colombiana.</t>
  </si>
  <si>
    <t>Apoyar la prestación del servicio de prevención y control de incendios a través del Cuerpo de Bomberos Voluntarios.</t>
  </si>
  <si>
    <t>Construir dos (2) obras de infraestructura para prevención de erosión y/o desbordamiento</t>
  </si>
  <si>
    <t>Gestionar la construcción de dos (2) obras de infraestructura para la establización de terrenos.</t>
  </si>
  <si>
    <t>Apoyar la ejecución de una (1) obra de protección de orilla.</t>
  </si>
  <si>
    <t xml:space="preserve">Implementar anualmente una (1) estrategia de Inspección, Vigilancia y Control. </t>
  </si>
  <si>
    <t>Realizar dos (2) campañas de gestión del riesgo para abordar situaciones prevalentes de origen laboral.</t>
  </si>
  <si>
    <t>Apoyar el proceso de certificación de cuatrocientas (400) personas con discapacidad de acuerdo con la normatividad vigente.</t>
  </si>
  <si>
    <t>Garantizar la operación del Cementerio Municipal.</t>
  </si>
  <si>
    <t>Implementar un mecanismo orientado a la identificación de alternativas para la habilitación de un nuevo Cementerio</t>
  </si>
  <si>
    <t>Capacitar anualmente 350 personas con enfoque diferencial, en temas de Salud Pública.</t>
  </si>
  <si>
    <t>Apoyar la implementación de la Estrategia para Respuesta a Emergencias y Desastres promoviendo el aumento de la capacidad de personas en ser atendidas ante dichas situaciones.</t>
  </si>
  <si>
    <t>Implementar anualmente una (1) estrategia de asistencia ténica para el fortalecimiento institucional del sector Salud.</t>
  </si>
  <si>
    <t>Implementar anualmente una (1) estrategia de promocion de la participacion social en salud y de abordaje del Enfoque Diferencial.</t>
  </si>
  <si>
    <t>Realizar anualmente una (1) campaña de gestión del riesgo para abordar condiciones crónicas prevalentes.</t>
  </si>
  <si>
    <t>Realizar anualmente (1) campaña de gestión del riesgo para enfermedades emergentes, reemergentes y desatendidas.</t>
  </si>
  <si>
    <t>Realizar anualmente una (1) campaña de prevención de vectores.</t>
  </si>
  <si>
    <t>Realizar anualmente una (1) campaña de gestión del riesgo para temas de consumo, aprovechamiento biológico, calidad e inocuidad de los alimentos.</t>
  </si>
  <si>
    <t>Realizar anualmente una (1) campaña de gestión del riesgo en Salud Mental y Prevención del consumo de SPA.</t>
  </si>
  <si>
    <t>Realizar anualmente (1) campaña de gestión del riesgo para enfermedades inmunoprevenibles.</t>
  </si>
  <si>
    <t>Realizar anualmente una (1) campaña de gestión del riesgo para prevención de embarazo en adolescentes.</t>
  </si>
  <si>
    <t>Realizar anualmente (1) campañas de gestión del riesgo para prevención de Infecciones de Transmisión Sexual.</t>
  </si>
  <si>
    <t>Garantizar la continuidad y acceso de la afiliación en el SGSSS de la población sin capacidad de pago.</t>
  </si>
  <si>
    <t>Realizar obras de adecuación, mantenimiento y/o ampliación a las instalaciones de la ESE Hospital Integrado de Sabana de Torres.</t>
  </si>
  <si>
    <t>Realizar una (1) dotación a la ESE Hospital Integrado de Sabana de Torres.</t>
  </si>
  <si>
    <t>Adoptar e implementar el Plan Educativo Municipal  para el fortalecimiento de la Calidad Educativa.</t>
  </si>
  <si>
    <t>Dotar treinta (30) sedes educativas urbanas y rurales durante el cuatrienio.</t>
  </si>
  <si>
    <t>Implementar anualmente un (1) programa de educación pertinente articulado con instituciones de educación terciaria y superior y/o con el sector productivo</t>
  </si>
  <si>
    <t>Implementar anualmente una (1) estrategia para el fomento de Experiencias Significativas de las Instituciones Educativas del Municipio.</t>
  </si>
  <si>
    <t>Gestionar conectividad para 30 sedes educativas oficiales urbanas y rurales para el acceso al servicio de conectividad a internet.</t>
  </si>
  <si>
    <t>Apoyar la implementación del Programa Alimentación Escolar (PAE) beneficiando a 6500 niños, niñas y adolescentes anualmente.</t>
  </si>
  <si>
    <t>Beneficiar anualmente con el servicio de Transporte Escolar a 1100 estudiantes del sector oficial focalizados con enfoque diferencial.</t>
  </si>
  <si>
    <t>Implementar anualmente una (1) estrategia de Asistencia Técnica para la promoción y el fortalecimiento de la Educación Inclusiva, Etnoeducación,  Modelos felxibles y Orientación Vocacional.</t>
  </si>
  <si>
    <t>Realizar mantenimiento, mejoramiento y/o ampliación a diez (10) sedes educativas oficiales del sector urbano y rural.</t>
  </si>
  <si>
    <t>Realizar estudio y diseños sobre la infraestructura del Colegio Integrado Madre de la Esperanza – CIME.</t>
  </si>
  <si>
    <t>Realizar un (1) diagnóstico integral sobre la Infraestructura Educativa del Municipio como insumo para la toma de decisiones de inversión en el Sector Educativo.</t>
  </si>
  <si>
    <t>Implementar una (1) estrategia para la prevención de riesgos sociales en los entornos escolares en las Instituciones Educativas Oficiales del Municipio.</t>
  </si>
  <si>
    <t>Apoyar a cuatro (4) Instituciones Educativas Oficiales del Municipio durante el cuatrienio mediante el pago de servicios públicos y la trasferencia de recursos públicos de gratuidad.</t>
  </si>
  <si>
    <t>Beneficiar anualmente a treinta (30) personas con estrategias de fomento para el acceso a la educación superior.</t>
  </si>
  <si>
    <t>Adelantar gestiones para la generación de acuerdos orientados a facilitar la movilidad intermunicipal de estudiantes para el acceso y/o permanencia en la educación superior.</t>
  </si>
  <si>
    <t>Gestionar la habilitación de una sede de una Institución de Educación Superior en el Municipio.</t>
  </si>
  <si>
    <t>Brindar asistencia técnica y acompañamiento al Consejo Municipal de Cultura.</t>
  </si>
  <si>
    <t>Estructurar, gestionar y/o cofinanciar un proyecto de Infraestructuras Culturales durante el cuatrienio</t>
  </si>
  <si>
    <t>Vincular a 4000 personas a estrategias de Lectura, Escritura y Oralidad (LEO) durante el cuatrienio.</t>
  </si>
  <si>
    <t xml:space="preserve">Apoyar siete (7) Escuelas de Formación Artística y Cultural (EFAC). </t>
  </si>
  <si>
    <t>Desarrollar e implementar un (1) sistema de información para el registro y caracterización de agentes del sector Cultural.</t>
  </si>
  <si>
    <t>Apoyar el fortalecimiento de cuatro (4) procesos locales de formación artística y cultural durante el cuatrienio.</t>
  </si>
  <si>
    <t>Beneficiar a doce (12) artistas, creadores y/o gestores culturales mediante el acceso al Programa Beneficios Económicos Periódicos (BEPS).</t>
  </si>
  <si>
    <t>Formular e implementar el Plan Decenal de Cultura.</t>
  </si>
  <si>
    <t>Realizar y/o apoyar 56 eventos culturales durante el cuatrienio - Agenda Cultural.</t>
  </si>
  <si>
    <t>Implementar una (1) estrategia para la gestión del patrimonio cultural del Municipio durante el cuatrienio.</t>
  </si>
  <si>
    <t>Caracterizar a setecientas (700) Víctimas del Conflicto Armado residentes en el Municipio, durante el cuatrienio.</t>
  </si>
  <si>
    <t>Garantizar los servicios de atención y orientación a 900 víctimas del conflicto  anualmente.</t>
  </si>
  <si>
    <t>Entregar ayuda y/o atención humanitaria a 200 hogares víctimas del conflicto armado durante el cuatrienio, de acuerdo a las solicitudes realizadas.</t>
  </si>
  <si>
    <t>Disponer de los recursos necesarios para asistencia funeraria a los familiares de las víctimas de desaparición forzada y homicidio que lo requieran.</t>
  </si>
  <si>
    <t>Reconocer simbolicamente a ocho (8) víctimas del conflicto armado en el marco del desarrollo de medidas de satisfacción y acompañamiento durante el cuatrienio.</t>
  </si>
  <si>
    <t>Apoyo al desarrollo de las acciones de la Mesa de Participación de las Víctimas del Conflicto Armado.</t>
  </si>
  <si>
    <t>Disponer de los recursos necesarios para el apoyo a victimas en proceso de retorno o reubicación que lo requieran</t>
  </si>
  <si>
    <t>Actualizar e implementar anualmente los cinco (5) planes para la implementación de la polìtica pública para las víctimas.</t>
  </si>
  <si>
    <t>Realizar dos (2) eventos conmemorativos anualmente  en el marco del desarrollo de medidas de satisfacción y acompañamiento a las víctimas.</t>
  </si>
  <si>
    <t>Disponer de los recursos necesarios para el apoyo territorial a las acciones humanitarias de búsqueda y localización de personas dadas por desaparecidas en el contexto y en razón del conflicto armado.</t>
  </si>
  <si>
    <t>Apoyar a veinte (20) agentes educativas anualmente para el fortalecimiento de sus capacidades.</t>
  </si>
  <si>
    <t>Implementar una estrategia para el fortalecimiento del Consejo Municipal de Polítca Social (COMPOS).</t>
  </si>
  <si>
    <t>Apoyar el fortalecimento de cinco (5) agentes del Sistema Municipal de Juventudes.</t>
  </si>
  <si>
    <t>Evaluar y actualizar dos (2) políticas públicas sobre las temáticas de Primera Infancia, Infancia, Adolescencia y Fortalecimiento Familiar, y Juventudes.</t>
  </si>
  <si>
    <t>Ejecutar anualmente una (1) campaña para la celebración de la Semana Nacional de las Juventudes.</t>
  </si>
  <si>
    <t>Implementar y hacer seguimiento a la Política Pública de Juventudes.</t>
  </si>
  <si>
    <t>Diseñar y ejecutar cinco (5) campañas anualmente para la promoción y protección de los derechos de las niñas, niños y adolescentes.</t>
  </si>
  <si>
    <t>Apoyar los procesos de atención de niños, niñas y adolescentes vinculados al Sistema de Responsabilidad Penal para Adolescentes (SRPA) de acuerdo con las competencias de la entidad.</t>
  </si>
  <si>
    <t>Garantizar el funcionamiento del hogar de paso para el restablecimiento de derechos de niños, niñas, adolescentes y jóvenes de manera permanente.</t>
  </si>
  <si>
    <t>Implementar anualmente dos (2) campañas para la promoción del juego y los derechos de los niños, niñas y adolescentes con enfoque diferencial, étnico, territorial y de género.</t>
  </si>
  <si>
    <t>Implementar y hacer seguimiento a la Política Pública de Primera Infancia, Infancia, Adolescencia y Fortalecimiento Familiar.</t>
  </si>
  <si>
    <t>Brindar acompañamiento para el fortalecimiento de la Mesa de Participación de las Niñas, Niños y Adolescentes durante el cuatrienio.</t>
  </si>
  <si>
    <t>Implementar y hacer seguimiento a la Politica Pública de la Población Afrocolombiana.</t>
  </si>
  <si>
    <t>Construir un (1) Centro de Integración Afrodescendiente – Casa Afro.</t>
  </si>
  <si>
    <t>Dotar un (1) Centro de Integración Afrodescendiente – Casa Afro.</t>
  </si>
  <si>
    <t>Implementar y hacer seguimiento a la Política Pública de Discapacidad.</t>
  </si>
  <si>
    <t>Establecer e implementar un mecanismos para la atención e inclusión de personas en proceso de reintegración o reincorporación.</t>
  </si>
  <si>
    <t>Implementar y hacer seguimiento a la Política Pública de Envejecimiento y Vejez.</t>
  </si>
  <si>
    <t>Establecer e implementar un mecanismo para impulsar los derechos, la equidad y la eliminación de la discriminación hacia la comunidad LGTBIQ+</t>
  </si>
  <si>
    <t>Establecer e implementar un (1) mecanismo de articulación intersectorial e interinstitucional para la prevención, atención y seguimiento de las violencias basadas en género.</t>
  </si>
  <si>
    <t xml:space="preserve">Ejecutar anualmente cuatro (4) eventos conmemorativos para las Mujeres. </t>
  </si>
  <si>
    <t>Brindar asistencia técnica para el fortalecimiento de la Mesa de Mujer, Equidad y Género, el Consejo Consultivo de Mujeres y las Organizaciones de Mujeres.</t>
  </si>
  <si>
    <t>Implementar y hacer seguimiento a la Política Pública de Mujeres y Equidad de Género.</t>
  </si>
  <si>
    <t>Actualizar la política pública de Mujeres y Equidad de Género.</t>
  </si>
  <si>
    <t>Consolidar y sostener la implementación de un Banco de Ayudas Técnicas durante el cuatrienio.</t>
  </si>
  <si>
    <t>Asesorar y acompañar anualmente al 100% de los  beneficiarios de Programas de Transferencias Monetarias.</t>
  </si>
  <si>
    <t>Establecer y poner en marcha un (1) mecanismo de articulación para la atención a población migrante.</t>
  </si>
  <si>
    <t>Brindar atención social anualmente a cinco (5) habitantes de calle mediante estrategias de articulación intersectorial e interinstitucional</t>
  </si>
  <si>
    <t>Construir y dotar una (1) casa para personas con discapacidad y cuidadores</t>
  </si>
  <si>
    <t>Realizar dos (2) adecuaciones y/o ampliaciones al centro Vida Martha Yaneth durante el cuatrienio.</t>
  </si>
  <si>
    <t>Garantizar anualmente la atención integral a 105 personas mayores a través de los servicios de centro de Vida y Centro de Bienestar.</t>
  </si>
  <si>
    <t>Vincular anualmente a 1200 personas a servicios de promoción de la actividad física, la recreación y el deporte, aplicando el enfoque diferencial, de genero y étnico.</t>
  </si>
  <si>
    <t>Realizar labores de mantenimiento y embellecimiento a diez (10) escenarios deportivos anualmente.</t>
  </si>
  <si>
    <t>Recuperar, adecuar y/o remodelar diez (10) escenarios deportivos o recreativos del sector urbano y rural.</t>
  </si>
  <si>
    <t>Realizar una (1) adecuacion general al Centro Recreacional Los Manatíes</t>
  </si>
  <si>
    <t>Realizar obras complementarias para la adecuación de la Unidad Deportiva Don Cesar</t>
  </si>
  <si>
    <t>Apoyar y fortalecer anualmente 9 Escuelas de Formación Deportiva, aplicando el enfoque diferencial, efoque de genero y enfoque étnico.</t>
  </si>
  <si>
    <t>Realizar o apoyar catorce (14) eventos deportivos y/o recreativos anualmente.</t>
  </si>
  <si>
    <t xml:space="preserve">Constrir una (1) pista de moto velocidad </t>
  </si>
  <si>
    <t>Implementar anualmente una (1) estrategia para la apropiación y uso de las TIC en comunidades Urbanas y Rurales del Municipio.</t>
  </si>
  <si>
    <t>Habilitar 3 zonas digitales (Wifi) para la ampliación del acceso a internet de comunidades Urbanas y Rurales durante el cuatrienio.</t>
  </si>
  <si>
    <t>Implementar una (1) estrategia para el fomento, uso y apropiación social de la Ciencia, Tecnología e Innovación (CTeI) durante el cuatrienio.</t>
  </si>
  <si>
    <t>Apoyar técnica y administrativamente al Consejo Territorial de Planeación - CTP.</t>
  </si>
  <si>
    <t>Apoyar el fortalecimiento de cincuenta (50) Organismos de Acción Comunal en el cuatrienio.</t>
  </si>
  <si>
    <t>Construir y dotar tres (3) Infraestructuras para la Integración Comunitaria urbanos y/ rurales durante el cuatrienio.</t>
  </si>
  <si>
    <t>Desarrollar  anualmente una (1) Estrategia de Rendición de Cuentas con enfoque diferencial.</t>
  </si>
  <si>
    <t>Brindar apoyo a la realización los procesos electorales de acuerdo con las competencias del Municipio.</t>
  </si>
  <si>
    <t>Desarrollar cuatro (4) Ferias de Servicios Institucionales anualmente.</t>
  </si>
  <si>
    <t>Ejecutar anualmente una estrategia para la promoción del derecho a la libertad religiosa en el marco de la implementación y seguimiento a la Política Pública Integral de Libertad Religiosa y de Cultos.</t>
  </si>
  <si>
    <t>Desarrollar  anualmente una estrategia para la promoción y garantia de los derecho humanos, con enfoque difirencial, de género y étnico.</t>
  </si>
  <si>
    <t>Fortalecer el Sistema de Gestión Documental de la Entidad.</t>
  </si>
  <si>
    <t>Implementar una (1) estrategia para el fortalecimiento de Gestión Jurídica, Defensa Jurídica y Mejora Normativa en la Entidad.</t>
  </si>
  <si>
    <t>Implementar una (1) estrategia de gestión tributaria, gestión presupuestal y eficiencia del gasto público.</t>
  </si>
  <si>
    <t>Implementar una (1) estrategia de asistencia técnica para gestión del pasivo pensional durante el cuatrienio.</t>
  </si>
  <si>
    <t>Apoyar, promover y/o participar en procesos de asociatividad territorial y regionalización</t>
  </si>
  <si>
    <t>Garantizar la atención al 100% de las solicitudes de registro administrativo en el Sisbén.</t>
  </si>
  <si>
    <t>Implementar una (1) estrategia para el fortalecimiento y humanización del Servicio al Ciudadano en la entidad.</t>
  </si>
  <si>
    <t>Implementar anualmente cuatro (4) Planes Institucionales para el fortalecimiento de la Gestión del Talento Humano.</t>
  </si>
  <si>
    <t>Brindar apoyo financiero a ocho  (8) funcionarios como estrategias bienestar a los empleados del Municipio.</t>
  </si>
  <si>
    <t>Realizar una (1) adecuación y/o ampliación del Palacio Municipal.</t>
  </si>
  <si>
    <t>Ejecutar una (1) estrategia para la implementación del Modelo Integrado de Planeación y Gestión (MIPG).</t>
  </si>
  <si>
    <t>Implementar una (1) estrategia de asistencia técnica y apoyo a la gestión para el Fortalecimiento Institucional.</t>
  </si>
  <si>
    <t>Realizar un (1) Rediseño Institucional de la Entidad.</t>
  </si>
  <si>
    <t>Realizar una (1) dotación general a las instalaciones de la Administración Municipal.</t>
  </si>
  <si>
    <t>Implementar anualmente una (1) Estrategia de Comunicaciones.</t>
  </si>
  <si>
    <t>Diseñar y adoptar un (1) Manual de Identidad Visiual de la Administración Municipal</t>
  </si>
  <si>
    <t>Implementar una (1) estrategia para el fortalecimiento de los procesos de  Compras y Contratación de la Entidad.</t>
  </si>
  <si>
    <t>Ejecutar una (1) estrategia de Seguimiento y Evaluación al desempeño Institucional.</t>
  </si>
  <si>
    <t>Desarrollar una (1) Estrategia de Control Urbano.</t>
  </si>
  <si>
    <t>Centros de Convivencia Ciudadana en operación cofinanciados con mantenimiento fisico realizado</t>
  </si>
  <si>
    <t>Casa de justicia dotada (1202013)</t>
  </si>
  <si>
    <t>Casa de justicia dotada (120201300)</t>
  </si>
  <si>
    <t>Servicio de promoción del acceso a la justicia (1203014)</t>
  </si>
  <si>
    <t>Eventos de promoción de acceso a la justicia realizados (120301400)</t>
  </si>
  <si>
    <t>Servicio de asistencia técnica para la articulación de los mecanismos de justicia transicional (1204018)</t>
  </si>
  <si>
    <t>Asistencias técnicas realizadas (120401800)</t>
  </si>
  <si>
    <t>Servicio de asistencia técnica (4501001)</t>
  </si>
  <si>
    <t>Instancias territoriales asistidas técnicamente (450100100)</t>
  </si>
  <si>
    <t>Servicio de promoción de convivencia y no repetición (4501004)</t>
  </si>
  <si>
    <t>Iniciativas para la promoción de la convivencia implementadas (450100400)</t>
  </si>
  <si>
    <t>Planes estratégicos elaborados (450102600)</t>
  </si>
  <si>
    <t>Servicio de apoyo financiero para proyectos de convivencia y seguridad ciudadana (4501029)</t>
  </si>
  <si>
    <t>Proyectos de convivencia y seguridad ciudadana apoyados financieramente (450102900)</t>
  </si>
  <si>
    <t>Servicio de apoyo financiero para la atención integral de animales (4501063)</t>
  </si>
  <si>
    <t>Prestadores del servicio de atención integral de animales apoyados (450106300)</t>
  </si>
  <si>
    <t>Servicio de apoyo para la atención de contravenciones y solución de conflictos de convivencia ciudadana (4501081)</t>
  </si>
  <si>
    <t>Casos atendidos (450108100)</t>
  </si>
  <si>
    <t>Servicio de apoyo para la atención especializada e interdisciplinaria en las comisarias de familia (4501082)</t>
  </si>
  <si>
    <t>Servicio de apoyo financiero para proyectos productivos (1702007)</t>
  </si>
  <si>
    <t>Proyectos productivos cofinanciados (170200700)</t>
  </si>
  <si>
    <t>Servicio de apoyo para el fomento de la asociatividad (1702016)</t>
  </si>
  <si>
    <t>Asociaciones apoyadas (170201600)</t>
  </si>
  <si>
    <t>Documentos de planeación (1702023)</t>
  </si>
  <si>
    <t>Documentos de planeación elaborados (170202300)</t>
  </si>
  <si>
    <t>Servicio de apoyo en la formulación y estructuración de proyectos (1702025)</t>
  </si>
  <si>
    <t>Proyectos estructrurados (170202500)</t>
  </si>
  <si>
    <t>Servicio de apoyo a la comercialización (1702038)</t>
  </si>
  <si>
    <t>Mercados campesinos realizados (170203805)</t>
  </si>
  <si>
    <t>Servicio de apoyo para el fomento organizativo de la Agricultura Campesina, Familiar y Comunitaria (1702017)</t>
  </si>
  <si>
    <t>Estrategias implementadas (170201701)</t>
  </si>
  <si>
    <t>Servicio de asesoría para el fortalecimiento de la asociatividad (1702010)</t>
  </si>
  <si>
    <t>Asociaciones fortalecidas (170201000)</t>
  </si>
  <si>
    <t>Servicio de apoyo financiero para la organización de ferias nacionales e internacionales (1706008)</t>
  </si>
  <si>
    <t>Ferias nacionales e internacionales organizadas (170600800)</t>
  </si>
  <si>
    <t>Servicio de promoción al consumo (1709107)</t>
  </si>
  <si>
    <t>Cadenas productivas apoyadas con servicio de promoción al consumo (170910700)</t>
  </si>
  <si>
    <t>Plazas de mercado dotada (1709113)</t>
  </si>
  <si>
    <t xml:space="preserve">Plazas de mercado dotada (170911300) </t>
  </si>
  <si>
    <t>Vía terciaria mejorada (2402041)</t>
  </si>
  <si>
    <t>Vía terciaria mejorada (240204100)</t>
  </si>
  <si>
    <t>Placa huella construida (2402042)</t>
  </si>
  <si>
    <t>Placa huella construida (240204200)</t>
  </si>
  <si>
    <t>Puente construido en vía terciaria (2402044)</t>
  </si>
  <si>
    <t>Puente construido en vía terciaria existente (240204400)</t>
  </si>
  <si>
    <t>Puente de la red vial terciaria con mantenimiento (2402048)</t>
  </si>
  <si>
    <t>Puentes de la red terciaria con mantenimiento (240204800)</t>
  </si>
  <si>
    <t>Documentos de investigación (2402103)</t>
  </si>
  <si>
    <t>Documentos de investigación realizados (240210300)</t>
  </si>
  <si>
    <t>Servicio de asistencia técnica en infraestructura y Servicio de la red vial regional (2402107)</t>
  </si>
  <si>
    <t>Proyectos soportados con asistencia técnica (2402107)</t>
  </si>
  <si>
    <t>Vía terciaria con mantenimiento (240211200)</t>
  </si>
  <si>
    <t>Vía urbana construida (2402113)</t>
  </si>
  <si>
    <t>Vía urbana construida (240211300)</t>
  </si>
  <si>
    <t>Vía urbana mejorada (2402114)</t>
  </si>
  <si>
    <t>Vía urbana mejorada (240211400)</t>
  </si>
  <si>
    <t>Seguimiento y control a la operación de los sistemas de transporte (2409004)</t>
  </si>
  <si>
    <t>Operativos de control realizados (240900400)</t>
  </si>
  <si>
    <t>Servicio de promoción y difusión para la seguridad de transporte (2409009)</t>
  </si>
  <si>
    <t>Estrategias implementadas (240900900)</t>
  </si>
  <si>
    <t>Vías con dispositivos de control y señalización (2409039)</t>
  </si>
  <si>
    <t>Vías con dispositivos de control y señalización instalados (240903900)</t>
  </si>
  <si>
    <t>Servicio de información de seguridad vial (2409010)</t>
  </si>
  <si>
    <t>Informes de seguridad vial (240901000)</t>
  </si>
  <si>
    <t>Documentos de Investigación (2409012)</t>
  </si>
  <si>
    <t>Documentos de Investigación realizados (240901200)</t>
  </si>
  <si>
    <t>Servicio de asistencia técnica (2409066)</t>
  </si>
  <si>
    <t>Asistencias técnicas realizadas</t>
  </si>
  <si>
    <t>Servicio de asistencia técnica y acompañamiento productivo y empresarial (3502019)</t>
  </si>
  <si>
    <t>Personas beneficiadas (350201900)</t>
  </si>
  <si>
    <t>Documentos de planeación (3502047)</t>
  </si>
  <si>
    <t>Documentos de planeación (350204700)</t>
  </si>
  <si>
    <t>Servicio de apoyo financiero para la competitividad turística (3502036)</t>
  </si>
  <si>
    <t>Proyectos cofinanciados para la adecuación de la oferta turística (350203600)</t>
  </si>
  <si>
    <t>Servicio de asistencia técnica (3502116)</t>
  </si>
  <si>
    <t>Asistencias técnicas realizadas (350211600)</t>
  </si>
  <si>
    <t>Servicio de asistencia técnica a los entes territoriales para el desarrollo turístico  (3502039)</t>
  </si>
  <si>
    <t xml:space="preserve">Entidades territoriales asistidas técnicamente (350203900) </t>
  </si>
  <si>
    <t xml:space="preserve">Centro de convención mantenido (3502052)
</t>
  </si>
  <si>
    <t xml:space="preserve">Centro de convención mantenido (350205200)
</t>
  </si>
  <si>
    <t>Servicios de gestión para generación y formalización del empleo (3602002)</t>
  </si>
  <si>
    <t>Eventos realizados (360200200)</t>
  </si>
  <si>
    <t>Servicio de apoyo al fortalecimiento de políticas públicas para la generación y formalización del empleo en el marco del trabajo decente (3602032)</t>
  </si>
  <si>
    <t>Emprendimientos asesorados (360203200)</t>
  </si>
  <si>
    <t>Servicio de asesoría técnica para el emprendimiento (3602032)</t>
  </si>
  <si>
    <t>Servicio de formación para el trabajo en competencias para la inserción laboral (3603002)</t>
  </si>
  <si>
    <t>Personas formadas (360300200)</t>
  </si>
  <si>
    <t>Servicio de apoyo al fortalecimiento de políticas públicas para la generación y formalización del empleo en el marco del trabajo decente (3602027)</t>
  </si>
  <si>
    <t>Estrategias realizadas (360202700)</t>
  </si>
  <si>
    <t>Documentos de planeación (3604014)</t>
  </si>
  <si>
    <t>Documentos de planeación elaborados (360401400)</t>
  </si>
  <si>
    <t>Servicio de estratificación socioeconómica (0401105)</t>
  </si>
  <si>
    <t>0401105</t>
  </si>
  <si>
    <t>Predios con estratificación socioeconómica (040110500)</t>
  </si>
  <si>
    <t>040110500</t>
  </si>
  <si>
    <t>Servicio de apoyo a la gestión de conocimiento y consolidación de la cultura estadística (0401106)</t>
  </si>
  <si>
    <t>0401106</t>
  </si>
  <si>
    <t>Estrategias implementadas (40110600)</t>
  </si>
  <si>
    <t>040110600</t>
  </si>
  <si>
    <t xml:space="preserve">Servicio de conservación catastral (0406003)
</t>
  </si>
  <si>
    <t>0406003</t>
  </si>
  <si>
    <t>Trámites de conservación catastral realizados (040600300)</t>
  </si>
  <si>
    <t>040600300</t>
  </si>
  <si>
    <t>Servicio de actualización catastral con enfoque multipropósito (0406016)</t>
  </si>
  <si>
    <t>0406016</t>
  </si>
  <si>
    <t>Predios catastralmente actualizados con enfoque multipropósito (040601601)</t>
  </si>
  <si>
    <t>040601601</t>
  </si>
  <si>
    <t>Documentos de estudios técnicos (0406009)</t>
  </si>
  <si>
    <t>0406009</t>
  </si>
  <si>
    <t>Número de documentos (040600900)</t>
  </si>
  <si>
    <t>040600900</t>
  </si>
  <si>
    <t>Servicio de alumbrado público (2102069)</t>
  </si>
  <si>
    <t>Lámparas de alumbrado público en funcionamiento (210206900)</t>
  </si>
  <si>
    <t>Servicios de apoyo a la implementación de fuentes no convencionales de energía (2102062)</t>
  </si>
  <si>
    <t>Usuarios beneficiados (210206200)</t>
  </si>
  <si>
    <t>Servicio de apoyo para el fomento de la asociatividad (2104027)</t>
  </si>
  <si>
    <t>Asociaciones apoyadas (210402700)</t>
  </si>
  <si>
    <t>Servicio de asistencia técnica para la incorporación de varibales ambientales en la planificación sectorial (3201007)</t>
  </si>
  <si>
    <t>Entidades y sectores asistidos técnicamente para la incorporación de varibales ambientales en la planificación sectorial (320100700)</t>
  </si>
  <si>
    <t>Documentos de política para la conservación de la biodiversidad y sus servicio eco sistémicos (3202003)</t>
  </si>
  <si>
    <t>Documentos de política realizados (320200300)</t>
  </si>
  <si>
    <t>Servicio de reforestación de ecosistemas (3202006)</t>
  </si>
  <si>
    <t>Árboles plantados (320200604)</t>
  </si>
  <si>
    <t xml:space="preserve">
320200604</t>
  </si>
  <si>
    <t>Servicio de recuperación de cuerpos de agua lénticos y lóticos (3202037)</t>
  </si>
  <si>
    <t>Extensión de cuerpos de agua recuperados (320203700)</t>
  </si>
  <si>
    <t>Servicio de protección del recurso hídrico (3202050)</t>
  </si>
  <si>
    <t>Áreas protegidas (320305000)</t>
  </si>
  <si>
    <t xml:space="preserve"> Estufa ecoeficiente fija (3206016)</t>
  </si>
  <si>
    <t>Estufas ecoeficientes fijas construidas (320601600)</t>
  </si>
  <si>
    <t>Servicio de apoyo técnico para la implementación de acciones de mitigación y adaptación al cambio climático (3206003)</t>
  </si>
  <si>
    <t>Pilotos con acciones de mitigación y adaptación al cambio climático desarrollados (320600300)</t>
  </si>
  <si>
    <t>Servicio de asistencia técnica para la implementación de las estrategias educativo ambientales y de participación (3208006)</t>
  </si>
  <si>
    <t>Estrategias educativo ambientales y de participación implementadas (320800600)</t>
  </si>
  <si>
    <t>Servicio de educación informal ambiental (3208010)</t>
  </si>
  <si>
    <t>Personas capacitadas (320801000)</t>
  </si>
  <si>
    <t>Servicio de saneamiento y titulación de bienes fiscales (4001007)</t>
  </si>
  <si>
    <t>Bienes fiscales saneados y titulado (400100700)</t>
  </si>
  <si>
    <t>Servicio de asistencia técnica en proyectos de Vivienda (4001002)</t>
  </si>
  <si>
    <t>Entidades territoriales asistidas técnicamente (400100200)</t>
  </si>
  <si>
    <t>Servicio de apoyo financiero para mejoramiento de vivienda (4001032)</t>
  </si>
  <si>
    <t>Hogares beneficiados con mejoramiento de una vivienda   (400103200)</t>
  </si>
  <si>
    <t>Documentos de planeación (4002016)</t>
  </si>
  <si>
    <t>Documentos de planeación elaborados (400201600)</t>
  </si>
  <si>
    <t>Documentos de planeación en Ordenamiento Territorial implementados (400201601)</t>
  </si>
  <si>
    <t>Espacio publico adecuado (4002019)</t>
  </si>
  <si>
    <t>Espacio publico adecuado (400201900)</t>
  </si>
  <si>
    <t>Espacio publico adecuado (4002020)</t>
  </si>
  <si>
    <t>Espacio publico adecuado (400202000)</t>
  </si>
  <si>
    <t>Zonas verdes mantenidas (4002026)</t>
  </si>
  <si>
    <t>Zonas verdes mantenidas (400202600)</t>
  </si>
  <si>
    <t>Servicio de apoyo financiero para la relocalización transitoria de hogares (4002038)</t>
  </si>
  <si>
    <t>Hogares beneficiados con apoyo financiero para relocalización transitoria (400203800)</t>
  </si>
  <si>
    <t>Servicio de apoyo financiero a los planes, programas y proyectos de Agua Potable y Saneamiento Básico (4003008)</t>
  </si>
  <si>
    <t>Proyectos de aguas residuales apoyados financieramente (400300801)</t>
  </si>
  <si>
    <t>Acueductos construidos(4003015)</t>
  </si>
  <si>
    <t>Acueductos construidos (400301500)</t>
  </si>
  <si>
    <t>Red de distribución construida (400301504)</t>
  </si>
  <si>
    <t>Alcantarillados construidos (4003018)</t>
  </si>
  <si>
    <t>Plantas de tratamiento de aguas residuales construidas (400301802)</t>
  </si>
  <si>
    <t>Alcantarillados optimizados (4003020)</t>
  </si>
  <si>
    <t>Plantas de tratamiento de aguas residuales optimizadas (400302002)</t>
  </si>
  <si>
    <t>Estudios de pre inversión e inversión (4003042)</t>
  </si>
  <si>
    <t>Estudios o diseños realizados (4003042)</t>
  </si>
  <si>
    <t>Servicio de asistencia técnica para la administración y operación de los servicios públicos domiciliarios (4003052)</t>
  </si>
  <si>
    <t>Asistencias técnicas realizadaso (400305200)</t>
  </si>
  <si>
    <t>Alcantarillados construidos(4003018)</t>
  </si>
  <si>
    <t>Red de alcantarillado construida (400301803)</t>
  </si>
  <si>
    <t>Documentos de planeación (4003006)</t>
  </si>
  <si>
    <t>Plan Integral de gestión de residuos sólidos (PGIRS) actualizado (400300602)</t>
  </si>
  <si>
    <t>Servicios de implementación del Plan de Gestión Integral de Residuos Solidos PGIRS (4003022)</t>
  </si>
  <si>
    <t>Plan de Gestión Integral de Residuos Solidos implementado (400302200)</t>
  </si>
  <si>
    <t>Servicios de asistencia técnica en manejo de residuos solidos (4003021)</t>
  </si>
  <si>
    <t>Personas asistidas técnicamente (400302100)</t>
  </si>
  <si>
    <t>Servicio de asistencia técnica (4503003)</t>
  </si>
  <si>
    <t>Instancias territoriales asistidas (450300300)</t>
  </si>
  <si>
    <t>Documentos de planeación (4503023)</t>
  </si>
  <si>
    <t>Documentos de planeación elaborados (450302300)</t>
  </si>
  <si>
    <t>Servicio de fortalecimiento a Seccionales de Defensa Civil (4503021)</t>
  </si>
  <si>
    <t>Organismos de atención de emergencias fortalecidos (450302100)</t>
  </si>
  <si>
    <t>Servicio prevención y control de incendios (4503035)</t>
  </si>
  <si>
    <t>Cuerpos de bomberos disponibles para la prevención y control de incendios en la entidad territorial (450303500)</t>
  </si>
  <si>
    <t>Obras de infraestructura para la reducción del riesgo de desastres (4503022)</t>
  </si>
  <si>
    <t>Obras de infraestructura para la reducción del riesgo de desastres realizadas (450302200)</t>
  </si>
  <si>
    <t>Protecciones de Orilla realizadas (450302204)</t>
  </si>
  <si>
    <t>Asistencias técnica en Inspección, Vigilancia y Control realizadas (190302300)</t>
  </si>
  <si>
    <t>Servicio de certificación de discapacidad para las personas con discapacidad (1905040)</t>
  </si>
  <si>
    <t>Personas con servicio de certificación de discapacidad (190504000)</t>
  </si>
  <si>
    <t>Cementerios habilitados (1905003)</t>
  </si>
  <si>
    <t>Cementerios habilitados (190500300)</t>
  </si>
  <si>
    <t>Cementerios construidos (1905002)</t>
  </si>
  <si>
    <t>Cementerios construidos (190500200)</t>
  </si>
  <si>
    <t>Servicio de educación informal en temas de salud pública (1905019)</t>
  </si>
  <si>
    <t>Personas capacitadas (190501900)</t>
  </si>
  <si>
    <t>Servicio de atención en salud pública en situaciones de emergencias y desastres (1905030)</t>
  </si>
  <si>
    <t>Personas en capacidad de ser atendidas (190503000)</t>
  </si>
  <si>
    <t>Servicio de asistencia técnica (1905050)</t>
  </si>
  <si>
    <t>Asistencias técnicas realizadas (190505000)</t>
  </si>
  <si>
    <t>Servicio de promoción de la participación social en salud (1905049)</t>
  </si>
  <si>
    <t>Estrategias de promoción de la participación social en salud implementadas (190504900)</t>
  </si>
  <si>
    <t>Servicio de gestión del riesgo en temas de salud sexual y reproductiva (190521)</t>
  </si>
  <si>
    <t>Campañas de gestión del riesgo en temas de salud sexual y reproductiva implementadas (19052100)</t>
  </si>
  <si>
    <t>Servicio de gestión del riesgo para abordar condiciones crónicas prevalentes (1905023)</t>
  </si>
  <si>
    <t>Campañas de gestión del riesgo para abordar condiciones crónicas prevalentes implementadas (1905023)</t>
  </si>
  <si>
    <t>Servicio de gestión del riesgo para abordar situaciones de salud relacionadas con condiciones ambientales (1905024)</t>
  </si>
  <si>
    <t>Campañas de gestión del riesgo para abordar situaciones de salud relacionadas con condiciones ambientales implementadas (190502400)</t>
  </si>
  <si>
    <t>Campañas de gestión del riesgo para enfermedades inmunoprevenibles  implementadas (1905027)</t>
  </si>
  <si>
    <t>Servicio de afiliaciones al régimen subsidiado del Sistema General de Seguridad Social (1906044)</t>
  </si>
  <si>
    <t>Personas afiliadas al régimen subsidiado (190604400)</t>
  </si>
  <si>
    <t>Hospitales de primer nivel de atención adecuados (1906001)</t>
  </si>
  <si>
    <t>Hospitales de primer nivel de atención modificados (190600100)</t>
  </si>
  <si>
    <t>Hospitales de primer nivel de atención dotados (1906005)</t>
  </si>
  <si>
    <t>Hospitales de primer nivel de atención dotados (190600500)</t>
  </si>
  <si>
    <t>Documentos de planeación (2201001)</t>
  </si>
  <si>
    <t>Documentos de planeación para la educación inicial, preescolar, básica y media emitidos (220100100)</t>
  </si>
  <si>
    <t>Servicio de articulación entre la educación media y el sector productivo (2201035)</t>
  </si>
  <si>
    <t>Programas y proyectos de educación pertinente articulados con el sector productivo (2201035)</t>
  </si>
  <si>
    <t>Servicios de asistencia técnica en innovación educativa en la educación inicial, preescolar, básica y media (2201046)</t>
  </si>
  <si>
    <t>Entidades o instituciones asistidas técnicamente en innovación educativa (220104600)</t>
  </si>
  <si>
    <t>Servicio de accesibilidad a contenidos web para fines pedagógicos (2201050)</t>
  </si>
  <si>
    <t>Establecimientos educativos conectados a internet (220105001)</t>
  </si>
  <si>
    <t>Servicio de apoyo pedagógico para la oferta de educación inclusiva para preescolar, básica y media (2201084)</t>
  </si>
  <si>
    <t>Sedes educativas con apoyo pedagógico para la oferta de educación inclusiva para preescolar, básica y media (220108400)</t>
  </si>
  <si>
    <t>Infraestructura educativa mejorada (2201052)</t>
  </si>
  <si>
    <t>Sedes educativas mejoradas  (220105200)</t>
  </si>
  <si>
    <t>Estudios y diseños de infraestructura educativa  (2201039)</t>
  </si>
  <si>
    <t>Estudios y diseños de infraestructura educativa elaborados (220103900)</t>
  </si>
  <si>
    <t>Documentos de investigación (2201065)</t>
  </si>
  <si>
    <t>Documentos de investigación elaborados (220106500)</t>
  </si>
  <si>
    <t>Servicio de fomento para la prevención de riesgos sociales en entornos escolares (2201054)</t>
  </si>
  <si>
    <t>Entidades territoriales con estrategias para la prevención de riesgos sociales en los entornos escolares implementadas (220105400)</t>
  </si>
  <si>
    <t>Servicio de fomento para el acceso a la educación superior (2202062)</t>
  </si>
  <si>
    <t>Beneficiarios de estrategias o programas de fomento para el acceso a la educación superior (220206200)</t>
  </si>
  <si>
    <t>Servicio de apoyo para la permanencia a la educación superior (2202079)</t>
  </si>
  <si>
    <t>Estrategias y programas de fomento para acceso y permanencia a la educación superior o postsecundaria implementados (220207902)</t>
  </si>
  <si>
    <t>Número de estímulos (330105400)</t>
  </si>
  <si>
    <t>Servicio de asistencia técnica en el fortalecimiento de los consejeros de cultura (3301061)</t>
  </si>
  <si>
    <t>Personas asistidas técnicamente (330106100)</t>
  </si>
  <si>
    <t xml:space="preserve">Servicio de asistencia técnica para la viabilización de proyectos de infraestructura (3301063)
</t>
  </si>
  <si>
    <t>Proyectos de infraestructura cultural  asistidos técnicamente (330106300)</t>
  </si>
  <si>
    <t>Servicios bibliotecarios (3301085)</t>
  </si>
  <si>
    <t>Usuarios atendidos (330108500)</t>
  </si>
  <si>
    <t>Servicio de educación informal en áreas artísticas y culturales (3301087)</t>
  </si>
  <si>
    <t>Servicio de información para el sector artístico y cultural (3301099)</t>
  </si>
  <si>
    <t>Registro de agentes del sector en el sistema (330109901)</t>
  </si>
  <si>
    <t>Servicio de apoyo financiero para creadores y gestores culturales (3301128)</t>
  </si>
  <si>
    <t>Creadores y gestores culturales beneficiados (330112800)</t>
  </si>
  <si>
    <t>Documentos de planeación (3301129)</t>
  </si>
  <si>
    <t>Documentos de planeación realizados (330112900)</t>
  </si>
  <si>
    <t>Eventos de promoción de actividades culturales realizados (330105300)</t>
  </si>
  <si>
    <t>Servicio de asistencia técnica en el manejo y gestión del patrimonio arqueológico, antropológico e histórico (3302042)</t>
  </si>
  <si>
    <t>Asistencias técnicas realizadas a entidades territoriales (330204200)</t>
  </si>
  <si>
    <t xml:space="preserve">Servicio de caracterización de la población víctima para su posterior atención, asistencia y reparación integral (4101014)
</t>
  </si>
  <si>
    <t>Víctimas caracterizadas (410101400)</t>
  </si>
  <si>
    <t>Víctimas atendidas (410102306)</t>
  </si>
  <si>
    <t>Hogares víctimas con atención humanitaria (410102506)</t>
  </si>
  <si>
    <t>Servicio de asistencia funeraria (4101027)</t>
  </si>
  <si>
    <t>Recursos entregados en asistencia funeraria (410102702)</t>
  </si>
  <si>
    <t>Servicios de implementaciónde medidas de satisfacción y acompañamiento a las víctimas del conflicto armado (4101031)</t>
  </si>
  <si>
    <t>Víctimas reconocidas, recordadas y dignificadas por el Estado (410103101)</t>
  </si>
  <si>
    <t>Servicio de transporte y traslado de enseres y bienes muebles (4101043)</t>
  </si>
  <si>
    <t>Hogares que han recibido recursos para el transporte de bienes (410104300)</t>
  </si>
  <si>
    <t>Servicios de asistencia técnica para la articulación interinstitucional en la implementación de la polìtica pública para las víctimas (4101063)</t>
  </si>
  <si>
    <t>Planes de acción articulados (410106800)</t>
  </si>
  <si>
    <t>Servicios de satisfacción y garantías de no repetición a víctimas del conflicto armado (4101092)</t>
  </si>
  <si>
    <t>Actos simbólicos y de dignificación implementados (410109201)</t>
  </si>
  <si>
    <t>Servicio de investigación de reconstrucción de hechos relacionados con el conflicto (4101097)</t>
  </si>
  <si>
    <t>Iniciativas de investigación de memoria histórica sobre el conflicto armado realizados (410109700)</t>
  </si>
  <si>
    <t>Servicio de educación informal a los agentes educativos (4102003)</t>
  </si>
  <si>
    <t>Agentes educativos cualificados (410200300)</t>
  </si>
  <si>
    <t>Edificaciones de atención a la primera infancia dotadas (4102006)</t>
  </si>
  <si>
    <t>Edificaciones de atención a la primera infancia dotadas (410200600)</t>
  </si>
  <si>
    <t>Instituciones y entidades asistidas técnicamente (410204100)</t>
  </si>
  <si>
    <t>Servicios de asistencia técnica en políticas públicas de infancia, adolescencia y juventud (4102047)</t>
  </si>
  <si>
    <t>Agentes de la institucionalidad de infancia, adolescencia y juventud asistidos técnicamente (410204700)</t>
  </si>
  <si>
    <t>Documentos de planeación (4102051)</t>
  </si>
  <si>
    <t>Documentos de planeación elaborados (410205100)</t>
  </si>
  <si>
    <t>Servicios de promoción de los derechos de los niños, niñas, adolescentes y jóvenes (4102046)</t>
  </si>
  <si>
    <t>Campañas de promoción realizadas (410204600)</t>
  </si>
  <si>
    <t>Servicio dirigidos a la atención de niños, niñas, adolescentes y jóvenes, con enfoque pedagógico y restaurativo encaminados a la inclusión social (4102038)</t>
  </si>
  <si>
    <t>Niños, niñas, adolescentes y jóvenes atendidios en los servicios de restablecimiento en la administración de justicia (410203800)</t>
  </si>
  <si>
    <t>Servicio de protección integral a niños, niñas, adolescentes y jóvenes (4102052)</t>
  </si>
  <si>
    <t>Niños, niñas, adolescentes y jóvenes beneficiados con acciones de restablecimiento de derechos (410205201)</t>
  </si>
  <si>
    <t>Centros comunitarios construidos (4103025)</t>
  </si>
  <si>
    <t>Centros comunitarios construidos (410302500)</t>
  </si>
  <si>
    <t>Centros comunitarios dotados (4103031)</t>
  </si>
  <si>
    <t>Centros comunitarios dotados (410303100)</t>
  </si>
  <si>
    <t>Mecanismos de articulación implementados para la gestión de oferta social (410305202)</t>
  </si>
  <si>
    <t>Hogares con acompañamiento familiar (410305000)</t>
  </si>
  <si>
    <t>Servicio de articulación de oferta social para la población habitante de calle (4104026)</t>
  </si>
  <si>
    <t>Personas atendidas con oferta institucional (410402600)</t>
  </si>
  <si>
    <t>Centros de atención integral para personas con discapacidad construidos y dotados (4104036)</t>
  </si>
  <si>
    <t>Centros de atención integral para personas con discapacidad construidos y dotados (410403600)</t>
  </si>
  <si>
    <t>Centros de protección social para el adulto mayor adecuados (4104002)</t>
  </si>
  <si>
    <t>Adultos mayores atendidos con servicios integrales (410400200)</t>
  </si>
  <si>
    <t>Servicio de apoyo a la actividad física, la recreación y el deporte</t>
  </si>
  <si>
    <t>Servicio de promoción de la actividad física, la recreación y el deporte (4301037)</t>
  </si>
  <si>
    <t>Personas que acceden a servicios deportivos, recreativos y de actividad física (430103700)</t>
  </si>
  <si>
    <t>Centros de recreación mejorados (4302043)</t>
  </si>
  <si>
    <t>Centros de recreación mejorados (430204300)</t>
  </si>
  <si>
    <t>Servicio de Escuelas Deportivas</t>
  </si>
  <si>
    <t>Estadios mejorados (4302013)</t>
  </si>
  <si>
    <t>Estadios mejorados (430201300)</t>
  </si>
  <si>
    <t>Pistas construidas (4302014)</t>
  </si>
  <si>
    <t>Pistas construidas (430201400)</t>
  </si>
  <si>
    <t>Servicio de acceso y promoción a las tecnologías de la información y las comunicaciones (2301076)</t>
  </si>
  <si>
    <t>Espacios públicos para la promoción de las TIC habilitados (230107600)</t>
  </si>
  <si>
    <t>Servicio de acceso zonas digitales (2301079)</t>
  </si>
  <si>
    <t>Zonas digitales instaladas (230107900)</t>
  </si>
  <si>
    <t>Servicio de asistencia técnica para la implementación de la Estrategia de Gobierno digital (2302024)</t>
  </si>
  <si>
    <t>Entidades asistidas técnicamente (230202400)</t>
  </si>
  <si>
    <t>Servicio de apropiación social del conocimiento (3906011)</t>
  </si>
  <si>
    <t>Estrategias de apropiación realizadas (390601100)</t>
  </si>
  <si>
    <t>Espacios de participación promovidos (450200100)</t>
  </si>
  <si>
    <t>Salón comunal construido y dotado (4502002)</t>
  </si>
  <si>
    <t>Salón comunal construido y dotado (450200200)</t>
  </si>
  <si>
    <t>Rendicion de cuentas realizadas (450200101)</t>
  </si>
  <si>
    <t>Servicio de organización de procesos electorales (4502025)</t>
  </si>
  <si>
    <t>procesos electorales realizados (450202500)</t>
  </si>
  <si>
    <t>Servicio de integración de la oferta pública (4502033)</t>
  </si>
  <si>
    <t>Espacios de integración de oferta pública generados (450203300)</t>
  </si>
  <si>
    <t>Servicio de promoción de la garantía de derechos (4502038)</t>
  </si>
  <si>
    <t>Estrategias de promoción de la garantía de derechos implementadas (450203800)</t>
  </si>
  <si>
    <t>Rutas de atención implementadas (450203801)</t>
  </si>
  <si>
    <t>Servicio de gestión documental (4599017)</t>
  </si>
  <si>
    <t>Sistema de gestión documental implementado (459901700)</t>
  </si>
  <si>
    <t>Programas asistidos técnicamente (459903105)</t>
  </si>
  <si>
    <t>Entidades, organismos y dependencias asistidos técnicamente (459903100)</t>
  </si>
  <si>
    <t>Planes asistidos técnicamente (459902303)</t>
  </si>
  <si>
    <t>Servicio de apoyo financiero para el fortalecimiento (4599038)</t>
  </si>
  <si>
    <t>Funcionarios apoyados (459903800)</t>
  </si>
  <si>
    <t>Sedes adecuadas (4599011)</t>
  </si>
  <si>
    <t>Sedes adecuadas (459901100)</t>
  </si>
  <si>
    <t>Servicio de actualización del Sistema de Gestión (4599037)</t>
  </si>
  <si>
    <t>Sistema de gestión actualizado (459903700)</t>
  </si>
  <si>
    <t>Sedes dotadas (4599038)</t>
  </si>
  <si>
    <t>Sedes dotadas (459903800)</t>
  </si>
  <si>
    <t>Documentos de lineamientos técnicos realizados (4599018)</t>
  </si>
  <si>
    <t>Documentos de lineamientos técnicos realizados (459901800)</t>
  </si>
  <si>
    <t>Entidades territoriales asistidas técnicamente (459903100)</t>
  </si>
  <si>
    <t>Eje del PDD con el que se articula</t>
  </si>
  <si>
    <t>2.3.2.02.02.008.17.02</t>
  </si>
  <si>
    <t>SGH - Gobierno, CCC</t>
  </si>
  <si>
    <t>SGH - Gobierno, Comisaría</t>
  </si>
  <si>
    <t>SGH - Gobierno, Políticas Públicas</t>
  </si>
  <si>
    <t>SGH - Gobierno, Víctimas</t>
  </si>
  <si>
    <t>SGH - Gobierno, Sector Minas y Energía</t>
  </si>
  <si>
    <t>SP - Planificación Física e Infraestructura, Obras</t>
  </si>
  <si>
    <t>SGH - Gestión de Talento Humano, Gestión Documental</t>
  </si>
  <si>
    <t>INDER - Cultura</t>
  </si>
  <si>
    <t>INDER - Deporte</t>
  </si>
  <si>
    <t>INDER - Turismo</t>
  </si>
  <si>
    <t>SDI - Desarrollo Económico</t>
  </si>
  <si>
    <t>Implementar anualmente una (1) estrategia de Estimulos para el apoyo a Grupos, Artistas, Creadores y Gestores Culturales.</t>
  </si>
  <si>
    <t>Desarrollar anualmente una (1) estrategia para la implementación de las Políticas de Gobierno Digital y Seguridad Digital en el marco del MIPG.</t>
  </si>
  <si>
    <t>Animales atendidos (450106100)</t>
  </si>
  <si>
    <t>Apoyar tres (3) proyectos de gasificación rural durante el cuatrienio.</t>
  </si>
  <si>
    <t xml:space="preserve">Adelantar gestiones para el suministro de 40 estufas ecoeficientes para familias del sector rural </t>
  </si>
  <si>
    <t>Obligado (Constitución)</t>
  </si>
  <si>
    <t>Observaciones y/o notas aclaratorias sobre el presupuesto</t>
  </si>
  <si>
    <t>Centro de Convivencia</t>
  </si>
  <si>
    <t>Actividades Realizadas</t>
  </si>
  <si>
    <t>Brevemente mencione las actividades realizadas</t>
  </si>
  <si>
    <t>Casos atendidos (450108200)</t>
  </si>
  <si>
    <t>SGH - Gobierno, Inspección de Polícia</t>
  </si>
  <si>
    <t>Convenio Hogar de Paso</t>
  </si>
  <si>
    <t>Actividades del Proyecto</t>
  </si>
  <si>
    <t>Campañas de promoción y protección de los derechos de los niños, niñas y adolescentes</t>
  </si>
  <si>
    <t>Servicio de protección integral a niños, niñas, adolescentes y jóvenes mediante la modalidad de Hogar de Paso</t>
  </si>
  <si>
    <t>No Aplica</t>
  </si>
  <si>
    <t>No aplica</t>
  </si>
  <si>
    <t>Despacho Alcalde</t>
  </si>
  <si>
    <t>Estrategia para la implementación de la Política de gestión de la información Estadística</t>
  </si>
  <si>
    <t>Apoyo al fortalecimiento en la prestación del servicio público de conservación y difusión de la información catastral</t>
  </si>
  <si>
    <t>SP - Estratificación</t>
  </si>
  <si>
    <t>SP - Ordenamiento Territorial</t>
  </si>
  <si>
    <t>SP - Desarrollo Urbano</t>
  </si>
  <si>
    <t>SP - Obras de Infraestructura</t>
  </si>
  <si>
    <t>SP - MIPG</t>
  </si>
  <si>
    <t>SP - Banco de Proyectos</t>
  </si>
  <si>
    <t>SP - Vías y Banco de Maquinarias</t>
  </si>
  <si>
    <t>SP - Seguimiento</t>
  </si>
  <si>
    <t>STT - Tránsito y Transporte</t>
  </si>
  <si>
    <t>SGH - Víctimas</t>
  </si>
  <si>
    <t>SGH - Políticas Públicas</t>
  </si>
  <si>
    <t>SGH - Hidrocarburos y Minería</t>
  </si>
  <si>
    <t>SGH - Talento Humano</t>
  </si>
  <si>
    <t>SGH - Gestión Documental</t>
  </si>
  <si>
    <t>SGH - Recursos Físicos</t>
  </si>
  <si>
    <t>SP - Catastro</t>
  </si>
  <si>
    <t>Transformación del PND</t>
  </si>
  <si>
    <t>Transformación del Plan Nacional de Desarrollo con el que se articula</t>
  </si>
  <si>
    <t>Catalizador del PND</t>
  </si>
  <si>
    <t>Catalizador del PND al que se encuentra asociado</t>
  </si>
  <si>
    <t>Sector del PDD al que se encuentra asociado</t>
  </si>
  <si>
    <t>Articulación con el Plan Nacional de Desarrollo (PND)</t>
  </si>
  <si>
    <t>Articulación con Planes y Políticas Locales</t>
  </si>
  <si>
    <t>Plan o Política</t>
  </si>
  <si>
    <t xml:space="preserve">Planes y Políticas Públicas vigentes con las que se articula </t>
  </si>
  <si>
    <t>Asociación con el Plan de Desarrollo Departamental (PDD)</t>
  </si>
  <si>
    <t>Eje del PDD</t>
  </si>
  <si>
    <t>EOT</t>
  </si>
  <si>
    <t>SGH - Centro de Convivencia</t>
  </si>
  <si>
    <t>SGH - Comisaría de Familia</t>
  </si>
  <si>
    <t>SGH - Inspección de Polícia</t>
  </si>
  <si>
    <t>Privados de la Libertad</t>
  </si>
  <si>
    <t>Adquisición de mobiliario, equipos tecnológicos, material didáctico, recreativo y pedagógico, e implementos básicos para mejorar la atención en el Centro de Convivencia Ciudadana</t>
  </si>
  <si>
    <t>Eventos de promoción del acceso a la justicia</t>
  </si>
  <si>
    <t>Asistencia técnica y acompañamiento al Comité Municipal de Justicia Transicional y Subcomités.</t>
  </si>
  <si>
    <t>Apoyo a los servicios de bienestar a la población privada de libertad y con medida de aseguramiento intramural en el Municipio de Sabana de Torres, Santander</t>
  </si>
  <si>
    <t>Estrategia de promoción de los métodos de resolución de conflictos</t>
  </si>
  <si>
    <t>13. Justicia transicional para la reconciliación sustentada en la verdad, justicia, reparación y no repetición</t>
  </si>
  <si>
    <t>12. Humanización de la política criminal y superación del Estado de Cosas inconstitucional en materia penitenciaria y carcelaria</t>
  </si>
  <si>
    <t>10. Servicios de justicia centrados en las personas, comunidades y territorios</t>
  </si>
  <si>
    <t>PIIAFF, Juventud, Mujer</t>
  </si>
  <si>
    <t>PIIAFF, Juventud, Envejecimiento, Discapacidad, Mujer, Víctimas</t>
  </si>
  <si>
    <t>Agricultura y Desarrollo Rural</t>
  </si>
  <si>
    <t>Ferias ganaderas</t>
  </si>
  <si>
    <t>Asistencia técnica y acompañamiento a procesos de asociatividad de pequeños y medianos productores rurales</t>
  </si>
  <si>
    <t>Asistencia técnica y acompañamiento al Consejo Municipal de Desarrollo Rural
Asistencia técnica y acompañamiento al Consejo Municipal de Pesca Artesanal y Piscicultura</t>
  </si>
  <si>
    <t>Plaza de Mercado</t>
  </si>
  <si>
    <t>Avance C/A</t>
  </si>
  <si>
    <t>Gobernanza multinivel para las políticas públicas asociadas al Derecho Humano a la Alimentación Adecuada (DHAA)</t>
  </si>
  <si>
    <t>Hacia menos intermediación y mayor rentabilidad en la comercialización de la producción agropecuaria</t>
  </si>
  <si>
    <t>Cadenas de suministro eficientes, digitales y tecnificadas para potenciar el campo colombiano</t>
  </si>
  <si>
    <t>Consolidación del Catastro Multipropósito y tránsito hacia el Sistema de Administración del Territorio (SAT)</t>
  </si>
  <si>
    <t>Fortalecimiento institucional como motor de cambio para recuperar la confianza de la ciudadanía y para el fortalecimiento del vínculo Estado-Ciudadanía</t>
  </si>
  <si>
    <t>Transformación del sector agropecuario para producir más y mejores alimentos</t>
  </si>
  <si>
    <t>Reconocimiento e impulso a la Economía Popular y Comunitaria (EP)</t>
  </si>
  <si>
    <t xml:space="preserve">Hacia un Nuevo Campo Colombiano: Reforma Rural Integral </t>
  </si>
  <si>
    <t>Desarrollo Rural</t>
  </si>
  <si>
    <t>Mantenimiento, adecuación y funcionamiento del Cementerio Ignacia Ibargüen del Municipio de Sabana de Torres, Santander</t>
  </si>
  <si>
    <t>Construcción de bovedas y osarios
Servicios de personal para mantenimiento y operación
Suministro de materiales de construcción y ferreteria
Elaboración e implementación del PGIR
Servicio de recolección de residuos</t>
  </si>
  <si>
    <t>Hacia un sistema de salud garantista, universal, basado en un modelo de salud preventivo y predictivo</t>
  </si>
  <si>
    <t>Bienestar físico y mental y social de la población</t>
  </si>
  <si>
    <t>Discapacidad</t>
  </si>
  <si>
    <t>PIIAFF, Juventud, Mujer, Discapacidad</t>
  </si>
  <si>
    <t>PIIAFF</t>
  </si>
  <si>
    <t>Adquisición y dotación de equipos biomédicos</t>
  </si>
  <si>
    <t>Adecuación y mantenimiento a la infraestructura de la ESE Hospital Integrado de Sabana de Torres</t>
  </si>
  <si>
    <t>Apoyo a la implementación y seguimiento de la Estrategia para Respuesta a Emergencias y Desastres</t>
  </si>
  <si>
    <t>Fortalecimiento a las acciones de inspección, vigilancia y control en salud y gestión integral de la Salud Pública en el Municipio de Sabana de Torres, Santander</t>
  </si>
  <si>
    <t>Aseguramiento y administración del Sistema General de la Seguridad Social en Salud - SGSSS del régimen subsidiado en el Municipio de Sabana de Torres, Santander</t>
  </si>
  <si>
    <t>Aseguramiento en Salud</t>
  </si>
  <si>
    <t>IVC y Salud Pública</t>
  </si>
  <si>
    <t>Acciones de Inspección, Vigilancia y Control al sector Salud</t>
  </si>
  <si>
    <t>Campañas de gestión del riesgo para abordar situaciones prevalentes de origen laboral</t>
  </si>
  <si>
    <t>Apoyo al proceso de certificación de personas con discapacidad</t>
  </si>
  <si>
    <t>Identificación de alternativas para la habilitación de un nuevo Cementerio</t>
  </si>
  <si>
    <t>Capacitación con enfoque diferencial en temas de Salud Pública</t>
  </si>
  <si>
    <t>Asistencia ténica para el fortalecimiento institucional del sector Salud</t>
  </si>
  <si>
    <t>Estrategia de promocion de la participacion social en salud y de abordaje del Enfoque Diferencial</t>
  </si>
  <si>
    <t>Campaña de gestión del riesgo para promoción de maternidad segura.</t>
  </si>
  <si>
    <t>Campaña de gestión del riesgo para abordar condiciones crónicas prevalentes.</t>
  </si>
  <si>
    <t>Campaña de gestión del riesgo para enfermedades emergentes, reemergentes y desatendidas (TB y Lepra)</t>
  </si>
  <si>
    <t>Campaña de prevención de vectores.</t>
  </si>
  <si>
    <t>Campaña de gestión del riesgo para temas de consumo, aprovechamiento biológico, calidad e inocuidad de los alimentos.</t>
  </si>
  <si>
    <t>Campaña de gestión del riesgo en Salud Mental y Prevención del consumo de SPA.</t>
  </si>
  <si>
    <t>Campaña de gestión del riesgo para enfermedades inmunoprevenibles.</t>
  </si>
  <si>
    <t>Campaña de gestión del riesgo para prevención de embarazo en adolescentes.</t>
  </si>
  <si>
    <t>Campañas de gestión del riesgo para prevención de Infecciones de Transmisión Sexual.</t>
  </si>
  <si>
    <t>Aseguramiento en salud a través del régimen subsidiado</t>
  </si>
  <si>
    <t>Promoción del acceso y uso de las Tecnologías de la Información y las Comunicaciones - TIC, y fortalecimiento de la política de Gobierno Digital y Seguridad Digital en el Municipio de Sabana de Torres, Santander</t>
  </si>
  <si>
    <t>SDI - TIC</t>
  </si>
  <si>
    <t>Conectividad digital para cambiar vidas</t>
  </si>
  <si>
    <t>PIIAFF, Juventud, Envejecimiento, Discapacidad, Mujer, Víctimas, Afro</t>
  </si>
  <si>
    <t>PIIAFF, Juventud, Envejecimiento, Discapacidad, Mujer, Víctimas, Afro, Desarrollo Rural</t>
  </si>
  <si>
    <t>Servicio de atención integral a la fauna (4501061)</t>
  </si>
  <si>
    <t>Fortalecimiento institucional a los procesos estratégicos, misionales y de apoyo de la Secretaría de Desarrollo e Industria del Municipio de Sabana de Torres, Santander</t>
  </si>
  <si>
    <t>Bienestar Animal y Fauna Silvestre</t>
  </si>
  <si>
    <t>SDI - Ambiente</t>
  </si>
  <si>
    <t>Asistencia técnica para el diseño e implementación de la estrategia de comunicaciones</t>
  </si>
  <si>
    <t>SDI - Comunicaciones</t>
  </si>
  <si>
    <t>Programa de conservación de la naturaleza y su restauración</t>
  </si>
  <si>
    <t>Estrategia para mejorar el desempeño ambiental de los sectores productivos</t>
  </si>
  <si>
    <t>Fortalecimiento de las acciones de conservación de la biodiversidad, los recursos hídricos y sus servicios ecosistémicos con especial atención en la adaptación al cambio climático en el Municipio de Sabana de Torres, Santander.</t>
  </si>
  <si>
    <t>Ambiental</t>
  </si>
  <si>
    <t>Intervenir cuarenta (40) hectáreas  de cuencas hidrograficas,  durante el cuatrienio, mediante procesos de restauración y recuperación</t>
  </si>
  <si>
    <t>Formular y adoptar el Plan Municipal de Ambiente y Desarrollo Sostenible</t>
  </si>
  <si>
    <t>Meta Personalizada</t>
  </si>
  <si>
    <t>Vía secundaria mejorada (2402006)</t>
  </si>
  <si>
    <t>Box Culvert construido (240200608)</t>
  </si>
  <si>
    <t>Promover y apoyar la participación de 700 deportivas locales en competencias departamentales y nacionales.</t>
  </si>
  <si>
    <t>Realiza obras complementarias para la remodelación del Estadio de Fútbol  Rafael Jiménez Carrizosa</t>
  </si>
  <si>
    <t>Ejecutar una (1) estrategia para el fortalecimiento del Sistema de Control Interno</t>
  </si>
  <si>
    <t>Descripción de la Meta</t>
  </si>
  <si>
    <t>Descripción de la meta de producto o de bienestar</t>
  </si>
  <si>
    <t>Acciones orientadas a mejorar  la infraestructura física, de acuerdo con las necesidades focalizadas con el fin de proporcionar mayor comodidad y funcionalidad, mejorar la eficiencia de los servicios, la experiencia y satisfacción de los usuarios, y el fortalecimiento de una imagen positiva de la institucionalidad</t>
  </si>
  <si>
    <t>Acciones orientadas a la dotación del Centro de Convivencia Ciudadana - CCC,  Incluye la entrega de mobiliario, equipos audiovisuales, material didáctico, recreativo y pedagógico, implementos básicos para funcionamiento del centro, dispositivos electrónicos, entre otros elementos necesarios en el marco de la estrategia nacional de Casas de Justicia y Centros de Convivencia Ciudadana.</t>
  </si>
  <si>
    <t>Conjunto de acciones de asistencia técnica y acompañamiento para el apoyo en la implementación y/o fortalecimiento de la conciliación en equidad, conciliación en derecho, arbitraje y amigable composición, catedra de la Paz y otras estrategias para la promoción de los métodos de resolución de conflictos.</t>
  </si>
  <si>
    <t>Corresponde al acompañamiento técnico y profesional y el apoyo logistico que brinda la administración municipal para la operación de los procesos de implementación y el fortalecimiento de la conciliación en equidad en el marco de los procesos de promoción de la convivencia y la resolución pacifica de conflictos.</t>
  </si>
  <si>
    <t>Comprende la conceptualización, diseño, construcción y desarrollo de eventos para divulgar, promocionar y posicionar la oferta de justicia, tanto a ciudadanos como frente a entidades y operadores del sistema.</t>
  </si>
  <si>
    <t>Comprende el desarrollo de acciones, planes y estrategias necesarias para favorecer el dialogo, relacionamiento y concertación entre diferentes instituciones públicas de nivel nacional y territorial, las otras ramas del poder público, organizaciones civiles, de víctimas y otras que participan de la formulación, implementación o aplicación de los mecanismos de carácter transicional mediante la generación de diferentes espacios a nivel local en el marco del funcionamiento y fortalecimiento del Comité Municipal de Justicia Transicional y sus respectivos Subcomités.</t>
  </si>
  <si>
    <t>Acciones orientadas a contribuir en la garantia de los servicios de bienestar dirigidos a las personas privadas de la libertad que se encuentran bajo custodia de la Polícia Nacional o el Instituto Nacional Penitenciario y Carcelario (INPEC).</t>
  </si>
  <si>
    <t>Acciones interinstitucionales e intersectoriales para el control del espacio público con el fin de garantizar el uso adecuado y equitativo del espacio público, mediante el control, seguimiento vigilancia, defensa, aprovechamiento y recuperacion del espacio publico.</t>
  </si>
  <si>
    <t>Corresponde a la reactivación y apoyo para la operación del Consejo Municipal de Paz como organismo asesor y consultivo del gobierno municipal, cuyo fin es propender por el logro y mantenimiento de la paz, facilitar la colaboración armónica entre las entidades, y promover una cultura de reconciliación y no estigmatización.</t>
  </si>
  <si>
    <t xml:space="preserve">
Para el cuatrienio 2024-2027 se formulará el Plan Integral de Seguridad y Convivencia Ciudadana - PISCC, como instrumento de planeación estratégica para la gestión de la Convivencia y la Seguridad Ciudadana. El proceso abarcará un diagnóstico profundo, la focalización y priorización de problemáticas, la formulación de estrategias integrales, la planeación financiera y operativa, entreotras de acciones. Este PISCC permitirá enfocar esfuerzos en las áreas críticas, optimizar recursos, fortalecer la corresponsabilidad entre autoridades y ciudadanía, y construir un Municipio más seguro y en convivencia para todos.</t>
  </si>
  <si>
    <t>Anualmente, se ejecutarán y se hará seguimiento a los proyectos y las acciones estratégicas contempladas en el Plan Integral de Seguridad y Convivencia Ciudadana - PISCC, como herramienta para afrontar la violencia, la delincuencia, el crimen y la inseguridad. Las acciones a ejecutar buscan disminuir los índices delictivos, brindar apoyo a la fuerzas pública, implementar tecnologias de seguridad, mejorar la percepción de seguridad ciudadana, fomentar la convivencia pacífica y la resolución de conflictos, fortalecer la participación ciudadana en la construcción de entornos seguros, implementar estrategias de prevención del delito y promover la cultura ciudadana, y otros objetivos.</t>
  </si>
  <si>
    <t>Corresponde al diseño e implementación de una estrategia que incluye desde acciones de promoción de tenencia responsable de mascotas, así como el apoyo financiero a refugios y fundaciones que albergan animales, mediante de aportes directos en especie para el beneficio directo de los animales bajo su cuidado. Mediante estas estrategias, se busca atenuar las consecuencias sociales, de maltrato animal y de salud pública derivadas del abandono, la pérdida, la desatención estatal y la tenencia irresponsable de los animales domésticos de compañía.</t>
  </si>
  <si>
    <t>Corresponde a la atención médica y de urgencias médico veterinarias para el bienestar animal para prevenir, diagnosticar y curar las enfermedades de los animales silvestres recuperados, que garantice la atención integral a la Fauna en el cumplimiento de la normatividad vigente.</t>
  </si>
  <si>
    <t>Acciones para el fortalecimiento de las capacidades institucionales de las inspecciones de policia, los mecanismos de denuncia ciudadana, y la garantía en general de la atención de contravenciones y de más actividades de policía a nivel municipal a cargo de los inspectores de policía.</t>
  </si>
  <si>
    <t>Acciones encaminadas a fortalecer las capacidades institucionales de la comisaria de familia para la prestación de servicios de orientación e intervención psicosocial, orientación legal, garantía y restablecimiento de derechos, recepción y atención de denuncias, quejas y reclamos, sensibilización a la comunidad. Busca garantizar el correcto funcionamiento y la atención de los cuatro turnos de la comisaria de familia a aquellas personas que han sido victimas de violencia en el contexto familiar según lo establecido en la normatividad vigente.</t>
  </si>
  <si>
    <t>Apoyo financiero a pequeños y medianos productores rurales para la estructuración, ejecución o fortalecimiento de proyectos individuales o asociativos mediante asistencia técnica, adquisición de activos productivos (capital humano, tierra, bienes de capital productivo como infraestructura, maquinaria y equipos, insumos y material vegetal, especies zootécnicas y acuícolas) o acceso a activos de comercialización (comprende actividades relacionadas con el proceso que va desde el acopio de los productos agropecuarios, distribución y consumo).</t>
  </si>
  <si>
    <t>Como parte del Plan General de Asistencia Técnica Directa (PGAT) consiste en la atención integral a productores agrícolas, pecuarios, forestales y acuícolas o pesqueros mediante acciones de formación y capacitación, asesoría y acompañamiento técnico relacionado con suelos, actividades productivas, planificación de las explotaciones, aplicación y uso de tecnologías, procesos de transformación e industralización, financiamiento, mercadeo y promoción, entre otros.</t>
  </si>
  <si>
    <t>Integra acciones de sensibilización, orientación, apoyo y acompañamiento a iniciativas de asociatividad ya conformadas o en proceso de conformación en temas administrativos y de organización, liderazgo, participación y desarrollo de capacidades, entre otros.</t>
  </si>
  <si>
    <t>Incluye el conjunto de acciones de alistamiento institucional, diagnóstico situacional, formulación, aprobación y adopación desde el enfoque de planeación participativa de un documento de Planeación orientado a promover el desarrollo rural integral mediante la consolidación de una visión de futuro a nivel territorial y la construcción de estrategias de intervención para el corto, mediano y largo plazo.</t>
  </si>
  <si>
    <t>Apoyo y acompañamiento técnico para la estructuración, gestión, financiación y/o ejecución de proyectos integrales de desarrollo agropecuario y rural de tipo estratégicos, territoriales y asociativos priorizados de manera participativa y en articulación con entidades departamentales, nacionales o internacionales.</t>
  </si>
  <si>
    <t>Consiste en el acompañamiento y apoyo a productores rurales locales para el desarrollo de competencias comerciales, la inserción o consolidación en encadenamientos comerciales y el apoyo al desarrollo y/o su participación en mercados campesinos.</t>
  </si>
  <si>
    <t>Incluye el desarrollo de actividades para el reconocimiento y fomento de la identidad, las expresiones culturales campesinas, y exaltación de los méritos de las campesinas y los campesinos, por su laboriosidad y valioso aporte a la producción y abastecimiento de alimentos, en la que se soporta el derecho a la alimentación de todos los colombianos, así como por su contribución al desarrollo económico nacional.</t>
  </si>
  <si>
    <t>Conjuntos de actividades institucionales para el apoyo, asesoría y acompañamiento al Consejo Municipal de Desarrollo Rural y al Consejo Municipal de Pesca Artesanal y Piscicultura, como estrategia para facilitar la participación de los productores rurales en la gestión pública y la construcción de estrategias para la planificación, ejecución, seguimiento y control del desarrollo rural integral.</t>
  </si>
  <si>
    <t xml:space="preserve">Respaldo para la planificación, coordinación y ejecución de las Ferias Agropecuarias, Agroindustriales, Comerciales y Ganaderas. Esto implica colaborar en la organización logística, la promoción del evento, la selección de expositores, la gestión de actividades y la coordinación de servicios adicionales necesarios para asegurar el éxito de las ferias. </t>
  </si>
  <si>
    <t>Corresponde a la gestión realizada por la Administración Municipal ante el departamento y la Nación para la habilitación de una planta de beneficio animal de carácter regional.</t>
  </si>
  <si>
    <t>Adquisición y entrega de equipamiento, herramientas o recursos necesarios para mejorar las instalaciones y funcionamiento de dicho espacio. Esto puede incluir la compra de mobiliario, equipos de refrigeración, sistemas de iluminación, mejoras en la infraestructura, entre otros elementos que contribuyan a optimizar la operatividad y comodidad de la plaza de mercado</t>
  </si>
  <si>
    <t>Incluye obras de pavimentación para el mejoramiento de la infraestructura vial de la red vial terciaria que mejoren la prestación del servicio, así como los cambios en una infraestructura de transporte con el propósito de mejorar sus especificaciones técnicas iniciales.</t>
  </si>
  <si>
    <t>Consiste en el mejoramiento de vías terciarias mediante el sistema de Placa Huella, elemento estructural utilizado en las vías terciarias, con el fin de mejorar la superficie de tránsito vehicular en terrenos que presentan mal estado para transitar y requiere un mejoramiento a mediano plazo.  Esto nos permitirá avanzar en la recuperación de nuestros ejes viales, de acuerdo con los compromisos consignados en el Programa de Gobierno.</t>
  </si>
  <si>
    <t>Obras de infraestructura para la construcción de puentes en la red vial terciaria existente para mejorar la movilidad.</t>
  </si>
  <si>
    <t xml:space="preserve">Obras para la construcción de box culvert para mejorar la infraestructura de drenaje </t>
  </si>
  <si>
    <t>Obras de infraestructura para el mantenimiento, reforzamiento, adecuación y/o ampliación de puentes en la red vial terciaria existente para mejorar la movilidad de los habitantes del sector rural y el transporte de insumos y productos agricolas, ganaderos, forestales y pecuarios.</t>
  </si>
  <si>
    <t>Conjunto de acciones para la elaboración de un Inventario de la Infraestructura Vial del Municipio, registro detallado y sistemático de todas las características físicas y funcionales de la red vial, incluyendo carreteras, caminos, puentes, señalización y otros elementos relacionados. Este inventario proporcionará información valiosa sobre el estado y la capacidad de la infraestructura vial, así como sobre las necesidades de mantenimiento y mejora.</t>
  </si>
  <si>
    <t>Conjunto de acciones estrategicas, intersectoriales e interinstitucionales, para el diseño, estructuración, gestión y/o cofinanciación de un proyecto de infraestructura cuyo propósito sea la materialización del Terminal de Transportes del Municipio.</t>
  </si>
  <si>
    <t>Implica acciones de mantenimiento periódico o rutinario a las vías que unen al sector urbano con el sector rural y a las veredas entre sí, contribuyendo al desarrollo económico y la competitividad del campo, y mejorando la movilidad y el bienestar de los habitantes del sector rural. Mediante esta meta se busca el fortalecimiento y la operación permanente del Banco de Maquinarias del Municipio y el desarrollo de otras estrategias para la atención de las vías del sector rural.P17</t>
  </si>
  <si>
    <t>Relacionado con la construcción de vías urbanas nuevas que contribuyan en la generación de soluciones de comunicación vial y movilidad segura.</t>
  </si>
  <si>
    <t>Incluye la ejecución de obras de infraestructura vial en vías de la red vial urbana que mejoren la prestación del servicio, así como los cambios en una infraestructura de transporte con el propósito de mejorar sus especificaciones técnicas iniciales. Mediante esta meta se busca poner en marcha estrategias de Autopavimentación y otras orientadas a afianzar la articulación entre el Estado, las Organizaciones Comunales y Sociales, y el Sector Productivo del Municipio.</t>
  </si>
  <si>
    <t>Comprende las acciones de alistamiento, implementación y evaluación de operativos de control a los sistemas de transporte y a los usuarios viales para la eliminación y control de los riesgos en la actividad de desplazamiento dentro del Municipio en el marco del Plan Estratégico de Control Operativo de Transporte. Estas acciones permitirán garantizar la seguridad vial, verificar el cumplimiento de las normativas de tránsito y transporte, y prevenir infracciones que puedan poner en riesgo a los usuarios de las vías y al medio ambiente.</t>
  </si>
  <si>
    <t>Diseño y desarrollo de una estrategia anual de educación vial dirigida a los diferentes actores viales. Incluye todo tipo de campañas y acciones formativas e informativas visuales, auditivas y audiovisuales.</t>
  </si>
  <si>
    <t>Corresponde al diseño, elaboración e instalación de señalización para seguridad vial, con el objetivo de garantizar la seguridad en la infraestructura de transporte. A través de la instalación de dicha señalización se busca contribuir en la regulación del tránsito, disminuir la siniestralidad vial y generar una cultura hacia el cumplimiento de las normas de tránsito.</t>
  </si>
  <si>
    <t>Un informe de seguridad vial es un documento que recopila y analiza información relevante sobre la seguridad en las vías de tránsito que busca identificar los factores que contribuyen a los accidentes de tránsito e incluso proponer medidas para prevenirlos.</t>
  </si>
  <si>
    <t>Desarrollo de estudios destinados a identificar, analizar y definir estrategias para fortalecer el sector del transporte, incluyendo la identificción de necesidades respecto a la señalización vertical y horizontal, así como los reductores y la orientación del tráfico en las vías.</t>
  </si>
  <si>
    <t>Asistencia técnica, asesoría y acompañamiento a las asociaciones de transportadores en el proceso de formalización, brindando el apoyo necesario para que puedan cumplir con los requisitos legales y administrativos pertinentes,  promoviendo un ambiente de trabajo más justo y equitativo para los trabajadores del sector.</t>
  </si>
  <si>
    <t>Acompañamiento durante la formulación e implementación de los Planes de Movilidad Escolar con el objetivo de promover entornos escolares más seguros, sostenibles y accesibles para todos los estudiantes.</t>
  </si>
  <si>
    <t>Enfocados en diseñar e implementar una estrategia completa de respaldo, asesoría técnica y acompañamiento para las micro, pequeñas y medianas empresas (Mypimes), con el fin de impulsar su crecimiento, formalización e innovación en todos los sectores económicos. El objetivo es optimizar los procesos de producción, transformación, gestión financiera, marketing, comercialización, distribución y organización, además de fomentar la expansión hacia nuevos mercados y garantizar la sostenibilidad empresarial. Esto se logra a través de programas de formación y capacitación, estableciendo colaboraciones tanto intersectoriales como interinstitucionales, así como otras iniciativas destinadas a promover el progreso empresarial.</t>
  </si>
  <si>
    <t>La meta consiste en adoptar, implementar y dar seguimiento al Plan Sectorial de Turismo. Esto implica no solo la aprobación formal del plan, sino también su ejecución práctica y la supervisión continua de su implementación. El objetivo es garantizar que las estrategias y objetivos delineados en el plan se lleven a cabo de manera efectiva, lo que contribuirá al desarrollo y fortalecimiento del sector turístico en le Municipio.</t>
  </si>
  <si>
    <t>Implica la puesta en marcha de actividades de asistencia técnica y acompañamiento para la estructuración, viabilización, gestión y ejecución de un proyecto para mejorar la calidad de los recursos turísticos y los factores que los diferencian y los hacen deseables para los turistas, así como mejorar la capacidad de los empresarios del sector de generar rentabilidad y de mantener el negocio en el tiempo.</t>
  </si>
  <si>
    <t>Busca contribuir a una inserción sostenible en los mercados y el apalancamiento del turismo comunitario, el ecoturismo y el turismo ecológico, logrando esto a través de la articulación eficaz de diversos actores del sector, tanto a nivel local como regional. Incluye la adopción e implementación del Plan Sectorial de Turismo para garantizar un enfoque estratégico y coordinado en el desarrollo turístico. Implica, además, el acompañamiento integral, asesoría especializada y seguimiento técnico para facilitar la transferencia de herramientas de gestión y conocimientos, fortalecer las capacidades locales y promover al municipio como un destino turístico destacado en la región.</t>
  </si>
  <si>
    <t>Consiste en respaldar el funcionamiento efectivo del Consejo Municipal de Turismo, asegurando el adecuado desempeño del Consejo Municipal de Turismo a través de la provisión de apoyo logístico y administrativo en conformidad con las leyes y regulaciones vigentes</t>
  </si>
  <si>
    <t>Obras de mantenimiento y/o adecuación a la infraestructura física del Centro de Ferias y Fiestas de Sabana de Torres (CORFFESAT), con el objetivo de mejorar sus instalaciones y condiciones para la realización de eventos de diferentes ámbitos. Estas obras podrían incluir reparaciones, mejoras en la accesibilidad, instalación de servicios básicos y modernización de espacios, con el fin de potenciar este centro como un espacio dinámico y atractivo para la comunidad y los visitantes, como parte de la apuesta por la dinamización de la economía y el turismo local.</t>
  </si>
  <si>
    <t>Hace referencia a la organización y ejecución de actividades dirigidas a grupos poblacionales y de especial protección como víctimas del conflicto, personas con discapacidad, cuidadores, grupos étnicos, jóvenes, mujeres, comunidad LGTBIQ+, entre otros para la promoción de la generación y formalización del empleo mediante alianzas y estrategias de articulación con Cajas de Compensación Familiar, SENA, empresas y otros actores del mercado laboral.</t>
  </si>
  <si>
    <t>Involucra acciones con un enfoque diferenciado de asesoramiento, acompañamiento y capacitación dirigidas a emprendedores locales con iniciativas productivas. Estas acciones están diseñadas para desarrollar capacidades y habilidades, identificar oportunidades de negocio y fortalecer las relaciones comerciales, con el objetivo de establecer o consolidar unidades productivas. Además, se brinda apoyo para la organización y desarrollo de ferias y otros eventos de promoción y visibilización comercial.</t>
  </si>
  <si>
    <t>Consiste en la ejecución de un programa integral de apoyo para emprendedores locales, que incluye asesoría y acompañamiento en la estructuración, financiamiento y seguimiento de sus planes de negocios. El programa brindará a los emprendedores herramientas y recursos para desarrollar sus ideas de negocio de manera efectiva, identificar fuentes de financiamiento adecuadas y realizar un seguimiento continuo para garantizar su éxito a largo plazo. Además, se ofrecerán capacitaciones y networking para fortalecer las habilidades empresariales y la conexión con el ecosistema emprendedor local.</t>
  </si>
  <si>
    <t xml:space="preserve">Programas de formación están orientados al desarrollo de competencias esenciales para la incorporación laboral. Estos programas se adaptarán a las necesidades y retos específicos de cada grupo demográfico, asegurando una atención diferenciada que considere sus circunstancias individuales. El objetivo primordial es capacitar a los participantes para que estén mejor preparados y sean más competitivos en el mercado laboral. </t>
  </si>
  <si>
    <t>Busca contribuir en la transformación el mercado laboral mediante acciones de inclusión que promuevan la contratación y garantía de derechos laborales de grupos vulnerables como mujeres, jóvenes, personas con discapacidad y personas mayores. Se propone fomentar el emprendimiento, flexibilizar modalidades laborales, ofrecer formación específica, difundir derechos laborales y establecer incentivos fiscales para la contratación, amparado en la promoción del primer y último empleo, el empleo inclusivo, y el cierre de brechas en el mercado laboral.</t>
  </si>
  <si>
    <t>Corresponde a la gestión realizada por la Administración Municipal orientada a garantizar que por lo menos el 5% del talento humano contratado anualmente por el Municipio mediante contratos de prestación de servicio y/o de apoyo a la gestión se encuentre entre los 18 y 28 años de edad, facilitando el acceso al empleo de las y los jóvenes sabaneros y su aporte en el ejercicio de la gestión pública.</t>
  </si>
  <si>
    <t>Corresponde a las acciones institucionales e interinstitucionales para la revisión, ajustes, adopción, implementación y seguimiento de la Política Pública de Empleo y Trabajo Decente en concordancia de las disposiciones nacionales y departamentales en la materia para la protección de los derechos fundamentales y el trabajo decente, desarrollando estrategias para su divulgación y aplicación.</t>
  </si>
  <si>
    <t>Conjunto de acciones orientadas a establecer la clasificación de los inmuebles residenciales del Municipio en atención al régimen de los Servicios Públicos Domiciliarios.</t>
  </si>
  <si>
    <t>Comprende la planeación y ejecución de estrategias de sensibilización y aprendizaje, fortalecimiento de los canales de relacionamiento con los grupos de interés, creación de herramientas de pedagogía para la gestión del conocimiento y consolidación de la cultura estadística a nivel Municipal.</t>
  </si>
  <si>
    <t>Conjunto de acciones orientadas a brindar apoyo y/o acompañamiento para el mejoramiento progresivo en la prestación de los servicios de conservación catastral por parte del gestor catastral del Municipio; promoviendo la atención efectiva de los tramites radicados directamente por las y los ciudadanos o que se ejecuten por oficio para el fortalecimiento de la información catastral con enfoque multipropósito de la Entidad Territorial.</t>
  </si>
  <si>
    <t>Conjunto de acciones orientadas a renovar el inventario o censo predial en sus componentes físico, jurídico y económico con enfoque multipropósito, de acuerdo con los cambios experimentados por los inmuebles en cada uno de sus componentes.</t>
  </si>
  <si>
    <t>Estudio técnico cuyo objetivo es la elaboración de informes de base para identificación y caracterización de los bienes inmuebles de propiedad del Municipio; Consiste en un registro detallado de todas las propiedades (terrenos, edificaciones u otros tipos de inmuebles) que posee la entidad, incluyendo información relevante sobre cada predio, como su ubicación, tamaño, uso, valoración, estado legal, y otras características relevante.</t>
  </si>
  <si>
    <t>Conjunto de acciones orientadas a apoyar la ejecución de proyectos estratégicos para masificación del acceso a Gas Natural y/po Gas Licuado de Petróleo (GLP) en alianza con las empresas prestadoras de este servicio público.</t>
  </si>
  <si>
    <t>Acciones para la modernización, mantenimiento, mejoramiento y ampliación de la red para garantizar el servicio público no domiciliario de energía eléctrica para la iluminación de los bienes de uso público y demás espacios de libre circulación con tránsito vehicular o peatonal, dentro del perímetro urbano y rural del municipio. Incluye luminarias, transformadores y equipos necesarios para el funcionamiento de la red, así como suministro de energía eléctrica al sistema de alumbrado público, la administración y operación de dicho sistema.</t>
  </si>
  <si>
    <t xml:space="preserve">Acciones de apoyo para la estructuración, gestión, financiación, cofinanciación y/o ejecución de proyectos que promuevan, estimulen y fomenten el desarrollo y la utilizacion de Fuentes no Convenciaonales de Energía (FNCE) principalmente aquellas de caracter renovable. Incluye proyectos relacionados con implementación de FNCE en Sedes Educativas, Sedes Administrativas, Acueductos, Sedes hospitalarias, Escenarios Deportivos, Recreativos y Culturales, Viviendas, Unidades Productivas, Granjas solares, entre otros sectores, para la diversificación del abastecimiento energético pleno y oportuno. </t>
  </si>
  <si>
    <t>Comprende la sensibilización y acompañamiento a asociaciones o colectivos de mineros ya conformadas o en proceso de conformación en temas administrativos y de organización, referentes a liderazgo, participación y desarrollo de capacidades. Incluye además el acompañamiento, asistencia técnica y apoyo a la estructuración, gestión y cofinanciación de proyectos para el desarrollo de mineros artesanales y sus familias.</t>
  </si>
  <si>
    <t>Involucra acciones orientadas al desarrollo de una estrategia para la promoción de la responsabilidad social empresarial en temas ambientales, así como la promoción y el seguimiento al desempeño ambiental de los sectores productivos, en relación con reducción de residuos, mitigación de olores, ruido y emisiones atmosféricas.</t>
  </si>
  <si>
    <t>Acciones enmarcada en las diferentes etapas para la formulación y adopción de un Documento de Política Pública cuyo objetivo es plasmar una visión de futuro a nivel municipal en relación con los asuntos ambientales, estableciendo propósitos, estrategias, metas e indicadores para el corto, mediano y largo plazo.</t>
  </si>
  <si>
    <t>Acciones orientadas a la siembra de especies vegetales escogidas con criterios de selección según condiciones ecosistémicas de las zonas a establecer, mediante el desarrollo de estrategias de cooperación y articulación con el sector privado, la academia y la sociedad civil.</t>
  </si>
  <si>
    <t>Significa avanzar en materia de restablecimiento del ecosistema degradado a una condición similar al ecosistema predisturbio respecto a su composición, estructura y funcionamiento, mediante el desarrollo de acciones de recuperación progresiva de tramos, extensiones o sectores de cuerpos de agua que hacen parte del inventario natural del Municipio.</t>
  </si>
  <si>
    <t>Incluye acciones orientadas a la administración, aumento, protección, conversación y manejo de áreas de reserva hídrica o zonas de reserva natural para la protección de las fuentes hídricas.</t>
  </si>
  <si>
    <t>Llevar a cabo gestiones para proporcionar estufas ecoeficientes a familias que residen en el sector rural. Esto implica coordinar y gestionar los recursos necesarios para adquirir e instalar las estufas, con el fin de mejorar las condiciones de vida de estas familias, promoviendo al mismo tiempo prácticas más sostenibles y amigables con el medio ambiente.</t>
  </si>
  <si>
    <t>Corresponde a la formulación e implementación de intervenciones locales orientadas a reducir las emisiones de gases efecto invernadero, aumento de sumideros de carbono, reducción de la vulnerabilidad, y aumento de la resiliencia a la variabilidad y al cambio climático, mediante la aplicación a bonos de carbono, bonos de carbono azul, bonos azules, bonos verdes, huella de carbono neutral y economía circular.</t>
  </si>
  <si>
    <t>Diseño e implementación de una estrategias anual para el apoyo y fortalecimiento al Comité Interinstitucional de Educación Ambiental (CIDEA), la promoción de Proyectos Ciudadanos de Educación Ambiental (PROCEDA) y el apoyo a Proyectos Ambientales Escolares (PRAE).</t>
  </si>
  <si>
    <t>Acciones orientadas hacia el conocimiento de la biodiversidad y los ecosistemas para sensibilizar a la población despertar la conciencia ambiental.</t>
  </si>
  <si>
    <t>Se trata de llevar a cabo acciones de acompañamiento, asesoría y asistencia técnica y legal para respaldar el proceso de legalización y regularización urbanística de los asentamientos humanos en el municipio. Estas acciones pueden incluir desde la identificación y delimitación de áreas hasta la elaboración de estudios técnicos y legales, la gestión de trámites administrativos y la coordinación con otras entidades involucradas en el proceso. Además, se ofrece asesoramiento jurídico para asegurar el cumplimiento de la normativa correspondiente.</t>
  </si>
  <si>
    <t>Implica llevar a cabo acciones de acompañamiento, asesoría y asistencia técnica y legal como apoyo al proceso de saneamiento y titulación de predios. Estas acciones pueden abarcar desde la realización de estudios de títulos, la elaboración de planos y mapas catastrales, la identificación y delimitación de los predios, hasta la coordinación con las autoridades competentes para la consolidación del proceso. Además, se proporciona asistencia jurídica para garantizar que el proceso de titulación se realice conforme a la normativa legal vigente.</t>
  </si>
  <si>
    <t>Implementación de una estrategia territorial para brindar soporte y asesoramiento técnico a proyectos de vivienda. Incluye una serie de acciones para respaldar la organización, administración y/o realización de proyectos habitacionales dirigidos a grupos vulnerables o de especial necesidad. Estas acciones pueden comprender la elaboración de estudios y diseños, la planificación y gestión de la construcción, la supervisión técnica del proceso constructivo, la gestión de trámites, permisos y financiamiento, la adquisión de predios, el asesoramiento técnico, legal y psicosocial a las familias beneficiarias, así como la coordinación con otros profesionales y entidades involucradas en el proyecto.</t>
  </si>
  <si>
    <t>Acciones con enfoque diferencial para el respaldo a grupos con necesidades especiales para facilitar la mejora, reparación y/o reconstrucción de viviendas. Este respaldo puede incluir subsidios, ejecución directa de obras, suministro de materiales e insumos para la construcción, facilitación y/o gestión de préstamos a tasas preferenciales, asesoramiento financiero, técnico y legal, así como apoyo en trámites relacionados con la mejora de la vivienda. El propósito es fomentar el acceso a viviendas adecuadas y mejorar las condiciones de vida de la población beneficiaria.</t>
  </si>
  <si>
    <t>Diseñar y ejecutar un conjunto de estrategias y acciones destinadas a gestionar de manera integral y sostenible los espacios públicos en el Municipio.Este plan incluirá acciones en materia de control del espacio público, regulación al uso y aprovechamiento del espacio público, y gestión de la informalidad. El objetivo fundamental es promover el uso equitativo, inclusivo y seguro de los espacios públicos, contribuyendo al bienestar y la calidad de vida de los habitantes.</t>
  </si>
  <si>
    <t>Actividades técnicas, jurídicas y administrativas para el diagnóstico y la formulación del nuevo Plan Básico de Ordenamiento Territorial (PBOT) como conjunto de acciones y políticas, administrativas y de planeación física, que orientarán el desarrollo del territorio municipal en el corto, mediano y largo plazo, regulando la utilización, ocupación y transformación del espacio físico urbano y rural. Incluye las actividades de participación ciudadana, concertación ambiental, consulta al CTP, así como la aprobación y adopción.</t>
  </si>
  <si>
    <t>La implementación del Plan Básico de Ordenamiento Territorial (PBOT) implica una serie de actividades que buscan llevar a cabo las políticas, estrategias y acciones definidas en el plan para ordenar y regular el desarrollo del territorio. Puede incluir actividades como reglamentación urbanística, gestión del suelo, realización de estudios y diseños, ejecución de proyectos de infraestructura y equipamientos, control urbanístico, coordinación interinstitucional, así como el seguimiento, monitoreo y evaluación.</t>
  </si>
  <si>
    <t>Diseñar y ejecutar de construcción y/o amplaición de espacio público</t>
  </si>
  <si>
    <t>Implica la puesta en marcha de una acciones para el mantenimiento, adecuación y/o ampliación de los elementos constitutivos y complementarios del espacio público. Incluye el desarrollo de actividades de urbanismo táctico y otras estrategias para mejorar el espacio público para habitantes y visitantes.</t>
  </si>
  <si>
    <t>Incluye el desarrollo de actividades de ornato y rocería de zonas verdes; en diferentes sectores del municipio tanto en zonas urbanas como rurales</t>
  </si>
  <si>
    <t>Corresponde al apoyo financiero a través de la asignación de recursos para arrendamiento de una vivienda transitoria mientras se finaliza el proceso de reubicación definitiva de hogares localizados en zonas de alto riesgo no mitigable, o los ordenados mediante sentencias judiciales o actos administrativos.</t>
  </si>
  <si>
    <t>Financiación o Cofinanciación a planes, programas y proyectos relacionados con Agua Potable y Saneamiento Básico</t>
  </si>
  <si>
    <t>Conjunto de acciones de gestión impulsadas por el gobierno municipal para la construcción de  infraestructura que permita llevar agua desde fuentes naturales, hasta comunidad rural. Esto representa un avance significativo en la mejora de la calidad de vida de las comunidades rurales, proporcionando acceso a agua potable segura y confiable a los habitantes de las veredas, contribuyendo así a la salud, la higiene y el bienestar general de la población rural.</t>
  </si>
  <si>
    <t>Corrresponde a las obras de infraestructura para la construcción de la red existente del acueducto urbano, ampliando así la cobertura del servicio de agua potable en la comunidad. Esta ampliación permitirá llegar a más usuarios y mejorar la distribución del agua, contribuyendo a satisfacer la demanda creciente y a mejorar la calidad de vida de los habitantes.</t>
  </si>
  <si>
    <t>Corresonde a las labores de obra para la construcción de pozos perforados para acceder a fuentes de agua subterránea, con el propósito de asegurar un suministro de agua potable confiable y sostenible para la comunidad. Estos pozos serán construidos mediante técnicas de perforación especializadas, con el objetivo de alcanzar acuíferos que puedan proporcionar agua de calidad para el consumo humano.</t>
  </si>
  <si>
    <t>Corresponde a las labores de gestión orientadas a la ejecución de un proyecto para mejorar la eficiencia del Acueducto Urbano, mediante el diseño e implementación de mejoras en la red de tuberías, equipos de bombeo, sistemas de control y demás mecanismos y aspectos para la optimización del acueducto. Se busca incrementar la presión y el caudal de agua, reducir pérdidas por fugas, mejorar la eficiencia energética y garantizar un servicio de calidad y constante para los usuarios.</t>
  </si>
  <si>
    <t>Conjunto de acciones necesarias para diseñar, financiar y construir una instalación que permita el tratamiento eficiente de las aguas residuales generadas en dos sectores específicos de la zona rural del Municipio. Esta planta mejorará significativamente la calidad del agua, reducirá la contaminación ambiental y promoverá un entorno más saludable para las comunidades rurales, contribuyendo a la sostenibilidad y al desarrollo integral del Municipio.</t>
  </si>
  <si>
    <t>Implica llevar a cabo actividades de revisión, limpieza, reparación y optimización de instalaciones destinadas al tratamiento de aguas residuales tanto en sectores del área urbana, como del sector rural. Este mantenimiento asegurará el funcionamiento eficiente y continuo de las plantas, mejorará la calidad del tratamiento de las aguas residuales y contribuirá a la protección del medio ambiente y la salud pública en las comunidades servidas.</t>
  </si>
  <si>
    <t>Realizar un estudio integral para identificar y evaluar las alternativas de solución que permitan mejorar el sistema de abastecimiento de agua en la zona urbana. Este estudio incluirá la identificación de fuentes de captación, métodos de transporte, almacenamiento, tratamiento y distribución de agua, con el objetivo de garantizar un suministro confiable, seguro y eficiente para la comunidad urbana.</t>
  </si>
  <si>
    <t>Acciones orientas a mantener la entrega de subsidios al consumo destinados a satosfacer necesidades básicas relacionadas con el servicio público domiciliario de acueducto, alcantarillado y aseo a usuarios de los estratos 1, 2 y 3, de acuerdo con los términos establecidos por la Ley 142 de 1994.</t>
  </si>
  <si>
    <t xml:space="preserve">Acciones orientadas a desarrollar capacidades en el marco de la prestación del servicio público de acueducto en zonas rurales , contribuyendo en la consilidación de habilidades, asi como el diseño y puesta en marcha estrategias para realizar funciones inherentes al cumplimiento de su objeto y el fortalecimiento y sostenibilidad en la prestación del servicio. </t>
  </si>
  <si>
    <t>La meta consiste en la construcción de 5,000 metros adicionales de la red de alcantarillado urbano, lo que mejorará la cobertura y la eficiencia del sistema de saneamiento en el área urbana. Esta ampliación ayudará a prevenir la contaminación ambiental y a garantizar un adecuado tratamiento de aguas residuales, mejorando así la calidad de vida de los habitantes y contribuyendo a la salud pública.</t>
  </si>
  <si>
    <t>Contempla diferentes acciones en el marco de la actualización (durante primer año de gobierno) y la formulación con el nuevo horizonte de 12 años (a partir del último año de gobierno), del Plan de Gestión Integral de Residuos Solidos (PGIRS) como Instrumento de planeación municipal que sirve para garantizar el mejoramiento continuo del manejo de residuos y la prestación del servicio de aseo a nivel municipal. Incluye las actividades de organización, análisis de línea base, construcción de objetivos y metas, definición de programas y proyectos, del cronograma y del plan financiero para la actualización del Plan.</t>
  </si>
  <si>
    <t>Ejecución de los programas y proyecto definicos en el PGIRS para gestionar de manera adecuada los residuos sólidos generados en el Municipio con el objetivo de minimizar la generación de residuos, promover su reutilización y reciclaje, y garantizar su disposición final de forma ambientalmente adecuada. Puede incluir programas de reducción y sepración en la fuente, reciclaje y aprovechamiento, gestión de residuos peligrosos, disposición final; así como el seguimiento y evaluación al Plan.</t>
  </si>
  <si>
    <t>Consiste en el diseño e implementación de una estrategia de apoyo, sensibilización y asistencia técnica dirigida a habitantes del sector rural en relación con la gestión adecuada de los residuos sólidos.</t>
  </si>
  <si>
    <t xml:space="preserve">Corresponde al acompañamiento, apoyo, asesoría y seguimiento técnico para la transferencia de herramientas de gestión y conocimiento para el fortalecimiento del CLOPAD como órgano clave en la gestión integral del riesgo y la atención de desastres a nivel Municipal, mejorando la capacidad de respuesta y mitigando los impactos de posibles eventos adversos en la comunidad. Implica el desarrollo de acciones de capacitación y formación, gestión de recursos y equipamiento, coordinación interinstitucional, concertación de planes y protocolos, sensibilización y divulgación, evaluación y seguimiento, y participación ciudadana. 
</t>
  </si>
  <si>
    <t>Corresponde a la implementación y el seguimiento del Plan Municipal de Gestión del Riesgo de Desastres  - PMGRD y la Estrategia Municipal para la Respuesta a Emergencias - EMRE; implica el fortalecimiento de un sistema de alerta temprana, la respuesta rápida y efectiva, así como la disposición de los recursos humanos y materiales necesarios para atender adecuadamente todas las situaciones de emergencia o desastres de origen natural o antrópico.</t>
  </si>
  <si>
    <t>Conjunto de actividades técnicas y operativas que busca fortalecer la Gestión del Riesgo de Desastres en el Municipio a través de la actualización del Plan Municipal de Gestión del Riesgo de Desastres - PMGRD y la Estrategia Municipal para la Respuesta a Emergencias - EMRE. Estas acciones se enfocan en la planeación, el desarrollo de capacidades y la ejecución de estrategias para el conocimiento, la comunicación y la pedagogía del riesgo, la atención y respuesta a emergencias, y la protección de la vida y los bienes de los habitantes.</t>
  </si>
  <si>
    <t>Incluye el apoyo a la Defensa Civil mediante dotación de equipos y herramientas para la atención de emergencias, tecnología, indumentaria y equipos de protección personal, vehículos y/o infraestructura, así como la realización de estudios y diseños de la sede física para la operación del organismo, y gestión de espacios de capacitación, formación, reconocimiento y visibilización para el personal voluntario.</t>
  </si>
  <si>
    <t>Incluye el apoyo para el fortalecimiento de las acciones orientadas a la gestión integral del riesgo contra incendio, los preparativos y atención de rescates en todas sus modalidades y la atención de incidentes con materiales peligrosos, las campañas preventivas, así como la realización de estudios y diseños de la sede física para la operación del organismo, y apoyos directos o a través de otras entidades con dotación, infraestructuras, maquinarias, equipos y otros insumos.</t>
  </si>
  <si>
    <t>Obras de ingeniería civil que consisten en la construcción de estructuras de protección y contención en márgenes de ríos, quebradas u otros cuerpos de agua para prevenir la erosión y el desbordamiento. Estas estructuras están compuestas por cestas de malla metálica rellenas de piedras u otros materiales granulares que se disponen en forma de barreras a lo largo de los márgenes, creando una barrera física que reduce la velocidad del agua y protege el suelo de la erosión.</t>
  </si>
  <si>
    <t>Intervenciones que buscan reducir el nivel de riesgo existente en un determinado sitio, mediante acciones de carácter estructural – físicas que conlleven a corregir o reducir las condiciones de amenaza, cuando esto sea posible, y/o la vulnerabilidad de los elementos expuestos.</t>
  </si>
  <si>
    <t>Obra de infraestructura para proteger las orillas de un cuerpo hidrico contra la erosión u otros tipos de daños; previene la pérdida de terreno, la degradación del hábitat natural, y garantiza la estabilidad de las orillas y la seguridad de las áreas cercanas al agua.</t>
  </si>
  <si>
    <t>Corresponde a las acciones realizadas por la Administración Municipal con el fin de garantizar el cumplimiento de las normas y estándares de calidad en la prestación de servicios de salud en el Municipio. Esto implica realizar acciones de inspección para verificar que las instituciones prestadoras de servicios de salud (IPS) cumplan con los requisitos legales y técnicos para operar, llevar a cabo actividades de vigilancia para identificar y controlar riesgos en la prestación de servicios de salud, y ejercer control para corregir deficiencias identificadas y prevenir su ocurrencia en el futuro.</t>
  </si>
  <si>
    <t>Conjunto de acciones estratégicas para la prevención de las enfermedades relacionadas con la salud y bienestar de  los trabajadores derivado de la ocupación. Permite difundir entre las empresas y la población trabajadora formal e informal las normas y reglamentos técnicos en seguridad y salud en el trabajo, entre otros aspectos.</t>
  </si>
  <si>
    <t>Corresponde al apoyo de la entidad territorial a personas con discapacidad para la valoración clínica multidisciplinaria que permita la identificación de su discapacidad en concordancia con la normatividad vigente y de acuerdo con la solicitudes realizadas.</t>
  </si>
  <si>
    <t>Conjunto de actividades para garantizar la operación continua y efectiva del Cementerio Municipal, asegurando que se cumplan los estándares minimo requeridos. Esto incluye mantener la infraestructura en buen estado, efectuar la disposición final de residuos de manera efectiva, gestionar adecuadamente los servicios funerarios, garantizar la disponibilidad de bovedas y osarios, así como administrar eficientemente los recursos para el funcionamiento del cementerio.</t>
  </si>
  <si>
    <t>Incluye las acciones de gestión para la proyección a futuro de un nuevo cementerio en el Municipio; Puede incluir desde acercamientos con el sector privado, el establecimiento de alianzas estratégicas, la realización de estudios, la asistencia técnica y acompañamiento para la exploración de alternativas, entre otras acciones de gestión a cargo de la Alcaldía Municipal.</t>
  </si>
  <si>
    <t>Implementación de estrategias de capacitación y sensibilización dirigidas a la población a nivel de individuos, familias y comunidad en general, con un enfoque diferencial, en temas relacionados con Salud Pública, para que adquieran conocimientos y habilidades en áreas relevantes para la promoción de la salud y la prevención de enfermedades en la comunidad.</t>
  </si>
  <si>
    <t>Corresponde a la estrategia de respuesta en materia de salud para la población afectada ante declaratoria de situaciones de emergencias o desastres. Incluye acciones de salud pública, como medidas sanitarias y la implementación de los planes de preparación y respuesta ante este riesgo . Incluyen por ejemplo, según la competencia de la Entidad territorial,  apoyo a la vigilancia,  control y seguimiento epidemiológico. Lo anterior en articulación con las demás entidades competentes del Sistema General de Seguridad Social en salud, en especial EPS e IPS.</t>
  </si>
  <si>
    <t>Acciones orientadas a la recolección, análisis y procesamiento de la información, planeación en salud, seguimiento y reporte de información en relación a la implementación del Plan de Acción en Salud como insumo para el monitoreo del cumplimiento de las metas del Plan Territorial de Salud (PTS). Incluye la actualización anual del Análisis de Situación de Salud (ASIS), el cual proporciona información relevante para la identificación de necesidades de salud de la población y los factores que influyen en su estado de salud.</t>
  </si>
  <si>
    <t xml:space="preserve">Corresponde a las estrategias y acciones para la articulación de actores sociales, gubernamentales a nivel sectorial e intersectorial, para generar mecanismos y espacios de participación social en salud, y para garantizar la implementación del enfoque diferencial para la atención, promoción y gestión del riesgo desde el sector salud de grupos vulnerables y/o sujetos de especial protección como lo son: Niñas, Niños y Adolescentes, Adultos Mayores, Mujeres, Comunidad LGTBIQ+, Grupos Étnicos, Personas con Discapacidad y Víctimas del Conflicto Armado. </t>
  </si>
  <si>
    <t>Acciones estratégicas promovidas desde el sector salud para la prevención y mitigación de riesgos en materia de salud sexual y reproductiva con enfoque diferencial, de genero y de derechos que buscan sensibilizar a la población sobre la importancia de la atención prenatal, el parto seguro y la atención postparto adecuada para reducir la mortalidad materna y neonatal, así como mejorar la salud de las madres y los recién nacidos.</t>
  </si>
  <si>
    <t>Conjunto acciones, procedimientos e intervenciones integrales, mediante las cuales se orienta a la población acerca de hábitos saludables que mejoran su condición de salud a través de la creación o adopción de modos, condiciones o estilos de vida saludables en los entornos cotidianos, para la prevención y el abordaje de enfermedades no transmisibles y de alteraciones de la salud bucal, visual y auditiva, gestión del riesgo, disminución de la enfermedad y la discapacidad evitable.</t>
  </si>
  <si>
    <t xml:space="preserve">Corresponde a las acciones relacionadas con la prevención, control y eliminación de las enfermedades infecciosas emergentes, re-emergentes (enfermedades transmitidas por alimentos, infecciones asociadas a la atención de la salud, resistencia a los antimicrobianos, tuberculosis, lepra o enfermedad de Hansen, infección respiratoria aguda, enfermedad diarreica aguda) y desatendidas (tracoma, geohelmintiasis, oncocercosis, pian, complejo cisticercosis / teniasis y enfermedades parasitarias de la piel). </t>
  </si>
  <si>
    <t>Incluye la gestión integral relacionada con la prevención de enfermedades generadas por sustancias químicas, por animales (zoonosis), vectores de contaminación en el aire y el agua, entre otros factores.</t>
  </si>
  <si>
    <t>Comprende acciones para disminuir la probabilidad de ocurrencia de eventos no deseados, evitables y negativos para la salud del individuo relacionado con la alimentación, como la obesidad, la desnutrición, la intoxicación, entre otros.</t>
  </si>
  <si>
    <t>Acciones intersectoriales e interinstitucionales de prevención de los trastornos mentales asociados a factores sociales, psicológicos y biológicos, en los diferentes entornos en los que se desarrollan los individuos. Busca contribuir en la prevención de violencias, del suicidios, así como del consumo de sustancias psicoactivas (SPA) de acuerdo con el Plan Municipal de reducción del consumo de sustancias psicoactivas, alcohólicas y prevención del suicidio y de la Política Pública de Salud Mental.</t>
  </si>
  <si>
    <t>Corresponde a las acciones relacionadas con intervenciones sectoriales y comunitarias para la prevención, control, mitigación y minimización de los riesgos que propician la aparición de las enfermedades prevenibles por vacunas y sus consecuentes efectos negativos en la población. Incluye el desarrollo del plan ampliado de inmunizaciones.</t>
  </si>
  <si>
    <t>Conjunto de acciones estratégicas de prevención y mitigación de riesgos en materia de salud sexual y reproductiva con enfoque diferencial, de genero y de derechos orientadas a informar, educar y concienciar a las y los adolescentes sobre la importancia de la salud sexual y reproductiva, promoviendo la toma de decisiones responsables y contribuyendo así en la prevención de embarazos en adolescentes.</t>
  </si>
  <si>
    <t>Implementación de acciones de prevención y mitigación de riesgos en materia de salud sexual y reproductiva con enfoque diferencial, de genero y de derechos a través de las cuales se busca informar y educar a la población sobre las infecciones de transmisión sexual (ITS) y el VIH, promoviendo el uso de medidas de prevención, así como la eliminación del estigma y la discriminación hacia las personas afectadas.</t>
  </si>
  <si>
    <t xml:space="preserve">Este servicio permite a las entidades territoriales realizar la afiliación de la población al régimen subsidiado conforme a las condiciones del Sistema General de Seguridad Social; incluye el registro, reporte, sistematización y seguimiento de afiliados en los sistemas de información correspondientes. </t>
  </si>
  <si>
    <t>Infraestructura hospitalaria de primer nivel de atención adecuada, para la prestación de servicios de salud a la población. Incluye centros de salud, puestos de salud e infraestructura local de prestación de servicios.</t>
  </si>
  <si>
    <t>Infraestructura hospitalaria de primer nivel de atención dotada con equipos y mobiliario, para la prestación de servicios de salud a la población. Incluye centros de salud, puestos de salud e infraestructura local de prestación de servicios.</t>
  </si>
  <si>
    <t>Incluye los servicios de asesoría, orientación técnica, investigación y participación ciudadana para la formulación del Plan Municipal de infraestructura educativa como instrumento orientador sobre las intervenciones estratégicas de obra que contribuyan al fortalecimiento de la cobertura, calidad y pertinencia Educativa en el corto, mediana y largo plazo, en concordancia con los lineamientos de política departamental y nacional</t>
  </si>
  <si>
    <t>Incluye los servicios de asesoría, orientación técnica, investigación y participación ciudadana para la adopción del Plan Educativo Municipal y su respectiva implementación, seguimiento y evaluación, como Política Pública para el fortalecimiento de la calidad Educativa en el corto, mediana y largo plazo, en concordancia con los lineamientos de política departamental y nacional.</t>
  </si>
  <si>
    <t>Conjunto de acciones orientadas al apoyo financiero y/o gestión ante el sector público, privado y cooperación internacional para la dotación básica escolar de mobiliario, material didáctico y pedagógico, menaje y utensilios de cocina para restaurantes escolares, implementos básicos para funcionamiento de las sedes educativas, dispositivos electrónicos, entre otros elementos, en el marco de los lineamientos establecidos por el Ministerio de Educación Nacional.</t>
  </si>
  <si>
    <t>Incluye el desarrollo de estrategias que vinculen la educación media con la educación terciaria o superior y con el sector productivo, que promuevan la pertinencia en la educación que se imparte en el Municipio.</t>
  </si>
  <si>
    <t>Se trata de desarrollar una estrategia anual que fomente y fortalezca la participación, el diálogo y la reflexión en torno a las transformaciones de las prácticas pedagógicas, las instituciones educativas y la relación entre Educación, Familia y Sociedad. Esta estrategia busca evidenciar, a través de experiencias significativas en las Instituciones Educativas, cómo se aplican el enfoque y los lineamientos educativos actuales en la práctica real de la comunidad educativa. Para ello, se llevará a cabo un Foro Educativo Municipal anual y se promoverán las experiencias significativas de las Instituciones Educativas del Municipio en los foros departamentales y nacionales.</t>
  </si>
  <si>
    <t>Corresponde al apoyo financiero para el acceso al servicio de conectividad internet en las sedes educativas urbanos y rurales con fines pedagógicos, contribuyendo en el acceso a contenidos digitales, información y herramientas web para el mejoramiento de los proceso de formación en el sector educativo oficial.</t>
  </si>
  <si>
    <t>Apoyo operativo y financiero para la implementación del Programa de Alimentación Escolar (PAE) de acuerdo con los lineamientos de la Secretaría de Educación Departamental, como estrategia para la promoción del acceso y la permanencia en el sistema educativo oficial. Los niños, niñas y adolescentes beneficiarios del PAE serán focalizados en el SIMAT mediante el enfoque diferencial y de acuerdo con las disposiciones del Ministerio de Educación Nacional.</t>
  </si>
  <si>
    <t>El Municipio implementará anualmente el Servicio de Transporte Escolar como estrategia para la promoción del acceso y la permanencia en el sistema educativo oficial. Los niños, niñas y adolescentes beneficiarios del Servicio deTransporte Escolar serán focalizados en el SIMAT mediante el enfoque diferencial y de acuerdo con las disposiciones del Ministerio de Educación Nacional.</t>
  </si>
  <si>
    <t>Implementar anualmente una (1) estrategia de apoyo y acompañamiento para el fortalecimiento del sector educativo en el Municipio, incluya: La realización de un piloto en etnoeducación, Apoyo, Acompañamiento y Asistencia Técnica a las Instituciones Educativas oficiales del Municipio en coordinación con la Secretaría Departamental de Educación para el fomento y/o fortalecimiento de estrategias intersectoriales e interinstitucionales de Educación Inclusiva,  Modelos Educativos Flexibles, Orientación Vocacional, Bilingüismo, Retención Estudiantil y Ampliación de Jornada Escolar, entre otras orientadas al fortalecimiento de la Educación con enfoque diferencial.</t>
  </si>
  <si>
    <t>Contempla diferentes tipos de intervención por mejoramiento de sedes educativas existente en el sector urbano, en las que se ejecutarán obras de mantenimiento, mejoramiento, reforzamiento, restauración, ampliación y/o reducción del riesgo, de acuerdo a las necesidades específicas de cada sede para mejorar las condiciones de prestación del servicio educativo.</t>
  </si>
  <si>
    <t>Desarrollar estudios y diseños para mejorar las instalaciones existentes. El objetivo es garantizar un entorno seguro, funcional y propicio para el proceso educativo en el colegio.</t>
  </si>
  <si>
    <t>Incluye las Acciones orientadas a la recolección, análisis y procesamiento de la información.</t>
  </si>
  <si>
    <t>Orientado al diseño y puesta en marcha de una estrategia de sensibilziación y formación para los miembros de la comunidad educativa sobre riesgos sociales, apoyo al fortalecimiento de la red de docentes orientadores, apoyo para el desarrollo de escuelas de padres, madres y cuidadores, y la generación de materiales y herramientas educativas para la estrategia de atención a sujetos de especial protección.</t>
  </si>
  <si>
    <t>Mediante esta meta se contemplan recursos para garantizar el servicio público de educación preescolar, básica y media, mediante el apoyo a la operación y funcionamiento de las Instituciones Educativas Oficiales Urbanas y Rurales y sus Sedes Educativas. Contempla recursos para el pago de servicios públicos.</t>
  </si>
  <si>
    <t>Conjunto de acciones interinstitucionales e intersectoriales para la ampliación de coberturas de la educación para el trabajo y el desarrollo humano y educación superior en el Municipio conducentes al aumento del tránsito de la educación media a la educación superior, y orientados a mejorar el acceso y permanencia de adolescentes, jóvenes y adultos (especialmente aquellos que sujetos de especial protección) en programas técnicos, tecnológicos y profesionales para mejorar las oportunidades de desarrollo de las personas, las familias y el territorio.</t>
  </si>
  <si>
    <t>Conjunto de acciones orientadas a promover alianzas entre el Municipio, empresas de transporte intermunicipal, otras empresas del sector privado u otros agentes interesados, con el fin de generar subsidios, descuentos y/o tarifas especiales para estudiantes de educación superior que residen en Sabana de Torres y estudian en otros municipios del Departamento o la región, promoviendo el acceso y permanencia de las y los jóvenes en los procesos de formación superior.</t>
  </si>
  <si>
    <t>Incluye la gestión ante diferentes Instituciones de Educación Superior (IES) y el desarrollo de actividades técnicas, administrativas y jurídicas que faciliten la habilitación de una sede de una IES de carácter departamental o nacional en el Municipio.</t>
  </si>
  <si>
    <t>Estrategia de estímulos económicos o en especie para grupos, artistas, creadores y gestores culturales locales con el fin de impulsar la práctica y disfrute del arte y la cultura local y apoyar la circulación del trabajo del sector cultural en espacios y eventos departamentales, nacionales y/o internacionales.</t>
  </si>
  <si>
    <t>Conjunto de acciones de asistencia técnica, acompañamiento y apoyo para el fortalecimiento al Consejo Municipal de Cultura y sus consejeros como estrategia para el fomento a la participación en el sector Cultural y la promoción del reconocimiento de la diversidad étnica y cultural como riqueza del Municipio.</t>
  </si>
  <si>
    <t>Acciones para el mantenimiento, modernización, adecuación y/o dotación de la Infraestructura Cultural del Municipio con el fin de aumentar el acceso y disfrute al arte y la cultura.</t>
  </si>
  <si>
    <t>Conjunto de actividades y estrategias desarrolladas en las instalaciones de las Bibliotecas Públicas del Municipio y de manera itinerante en el sector urbano y rural, con el fin de promover la lectura, la escritura y la Oralidad, así como facilitar la disponibilidad y el acceso a la información y a la cultura con estándares de calidad, pertinencia y oportunidad.   </t>
  </si>
  <si>
    <t>Conjunto de acciones para el fortalecimiento de las Escuelas de Formación Artística y Cultural (EFAC) para apoyar la promoción de la cultura y la formación de artistas, sensibilizar y generar diálogos con las diversas expresiones artísticas y ofrecer disfrute y goce a niños, niñas, adolescentes, jóvenes y comunidad en general. Se espera masificar el acceso a los procesos de formación mediante la ampliación la oferta en el sector rural y la transversalización del enfoque de genero, el enfoque territorial y y el enfoque diferencial.</t>
  </si>
  <si>
    <t>Desarrollo, difusión, implementación y actualziación de un sistema de información para el registro y caracterización de artistas, creadores y gestores culturales eIndustrias culturales y creativas del Municipio.</t>
  </si>
  <si>
    <t>Acciones orientadas a apoyar el fortalecimiento de procesos de formación artística y cultural mediante acompañamiento y asesoría técnica y/o equipamiento de instrumentos y elementos propios de cada área.</t>
  </si>
  <si>
    <t>Corresponde al beneficio económico periódico entregado a artistas, creadores y gestores culturales, para garantizar una renta vitalicia a estos agentes de acuerdo con las condiciones del Programa Beneficios Económicos Periódicos (BEPS).</t>
  </si>
  <si>
    <t>Consiste en la formulación y adopción de un documento cuyo objetivo es plasmar una visión de futuro sobre el sector cultural a nivel municipal, plasmando elementos como objetivos, estrategias, metas e indicadores para el corto, mediano y largo plazo.</t>
  </si>
  <si>
    <t>Diseño y desarrollo de una agenda cultural que integre la planeación, gestión, coordinación y realización de eventos artisticos y culturales tales como ferias, fiestas, festivales, conciertos y otros eventos para el fomento del arte y la cultura, la preservación de tradiciones, la promoción de artistas y artesanos locales, el apoyo a eventos culturales comunitarios en el sector urbano y rural, y la realización de eventos conmemorativos y actividades de grupos poblacionales y sujetos de especial protección, entre otros.</t>
  </si>
  <si>
    <t>Corresponde a la serie de actuaciones interadministrativas y acompañamientos técnicos con el fin de atender asuntos relacionados con el manejo y administración del patrimonio cultural del Municipio. Incluye acciones de protección, conservación, restauración y/o promoción.</t>
  </si>
  <si>
    <t>Implementación de un mecanismo para facilitar la caracterización y el levantamiento de información individual de víctimas del conflicto armado ubicados en el Municipio de Sabana de Torres y de su hogar, en aras de mejorar el conocimiento sobre la situación de las víctimas y sus necesidades de cara a fortalecer los procesos de Asistencia Atención y Reparación Integral en articulación con la Unidad para las Víctimas y otros actores del Sistema Nacional de Atención y Reparación Integral a las Víctimas - SNARIV.</t>
  </si>
  <si>
    <t>Atención, comunicación y orientación a las víctimas a través de los diferentes canales habilitados por la Administración Municipal y en coordinación con las diferentes entidades del Sistema Nacional de Atención y Reparación Integral a las Victimas – SNARIV.</t>
  </si>
  <si>
    <t>Entrega de ayuda y/o atención humanitaria a las víctimas del conflicto armado de acuerdo a las solicitudes realizadas. La ayuda humanitaria se entrega a las víctimas de otros hechos diferentes al desplazamiento forzado y la atención humanitaria a víctimas de desplazamiento forzado bajo el amparo del artículo 47 y 73 de la ley 1448 de 2011.</t>
  </si>
  <si>
    <t>La asistencia funeraria se entrega a los familiares de las víctimas de desaparición forzada y homicidio en el marco de un proceso de entrega de cuerpos o restos óseos.</t>
  </si>
  <si>
    <t>Acciones concertadas de dignificación, reconocimiento y conmemoración a víctimas del conflicto armado. Estas acciones pueden incluir el reconocimiento de víctima ante la comunidad y el ofensor, homenajes y actos conmemorativos, reconocimientos simbólicos, recopilación y difusión de información y relatos de las víctimas, entre otras acciones en el marco del desarrollo de mediadas de satisfacción y acompañamientos a las víctimas.</t>
  </si>
  <si>
    <t>Dirigido a garantizar la participación conjunta y activa de las víctimas en la definición de las medidas y programas que se implementan en su proceso de atención y reparación. Esto implica fortalecer el apoyo administrativo, técnico, metodológico y logístico, así como proporcionar compensatorios, auxilios de transporte y suministros de papelería, entre otros aspectos necesarios para su funcionamiento.</t>
  </si>
  <si>
    <t>Recursos del presupuesto del municipio dispuestos para asistir a las víctimas que se encuentran en proceso de retorno o reubicación, facilitando su traslado junto con sus pertenencias, mediante transferencias monetarias o en especie destinadas específicamente para este propósito.</t>
  </si>
  <si>
    <t>Consiste en realizar un seguimiento continuo al Plan de Acción Territorial (PAT), efectuar los reportes de información requeridos conforme a los lineamientos de la Unidad para las Víctimas, y actualizar anualmente los cinco planes para la implementación de la Política Pública Nacional para las Víctimas, los cuales son: el Plan de Prevención, Protección, No Repetición y Participación; el Plan de Contingencia para la Atención Inmediata de Víctimas del Conflicto Armado; el Plan de Retornos y Reubicaciones; el Plan Integral de Reparación Colectiva; y el Plan Operativo de Sistemas de Información (POSI).</t>
  </si>
  <si>
    <t>Incluye un conjunto de acciones para la planificación, preparación y realización de eventos conmemorativos, de carácter simbólico y de dignificación como medidas de satisfacción y garantías de no repetición para las víctimas del conflicto armado. Estas acciones se llevan a cabo en el marco de la conmemoración del Día Nacional de la Memoria y Solidaridad con las Víctimas, así como del Día Internacional de las Víctimas de Desaparición Forzada y vinculan de manera activa a la Mesa de Participación de las Víctimas.</t>
  </si>
  <si>
    <t>Se refiere al apoyo de la entidad territorial para la implementación de medidas de protección y vigilancia en áreas específicas designadas por solicitud de la Unidad de Búsqueda de Personas dadas por Desaparecidas (UBPD), como parte de los procesos de búsqueda y localización de personas desaparecidas en el contexto del conflicto armado en Colombia.</t>
  </si>
  <si>
    <t>Incluye acciones de formación, capacitación, innovación y bienestar para agentes educativos de los programas de atención a la primera infancia, con el propósito de cualificar, incentivar y reconocer su labor comunitaria y pedagógica en los Hogares Comunitarios de Bienestar Familiar y Hogares FAMI del municipio.</t>
  </si>
  <si>
    <t>Apoyo financiero y/o gestión de recursos para la disposición de material didáctico, pedagógico, tecnológico o de mobiliario en espacios estructurados para el aprendizaje significativo de niñas y niños de seis (6) meses a cinco (5) años de edad, en coordinación y de acuerdo con los lineamientos del Instituto Colombiano de Bienestar Familiar (ICBF).</t>
  </si>
  <si>
    <t>Conjunto de acciones para asegurar el funcionamiento y fortalecimiento del Consejo Municipal de Política Social (COMPOS), que es la máxima instancia local del Sistema Nacional de Bienestar Familiar (SNBF). Su objetivo es planificar, coordinar y dar seguimiento a la ejecución de los planes, programas y proyectos sociales en el territorio. Esto implica apoyar la dinámica de cada una de las instancias del COMPOS, incluyendo las de decisión, operación, desarrollo técnico y participación, así como coordinar y articular sus acciones. Incluye la organización mediante acto administrativo de las diferentes instancias de decisión, operación, y desarrollo técnico que conforman el COMPOS, así como el apoyo a la dinámica propia de cada una de estas, y su coordinación y articulación.</t>
  </si>
  <si>
    <t>Busca asegurar que el Sistema Municipal de Juventudes y sus tres agentes o componentes: Subsistema Institucional, Subsistema de Participación, y Comisión de Concertación y Decisión se mantengan activos y funcionales a lo largo del tiempo en el marco del proceso de garantía del ejercicio pleno de la ciudadanía juvenil, el goce efectivo de los derechos, y la adopción de acciones de política pública de Juventud. Incluye las acciones de asistencia técnica y apoyo logistico al Consejo Municipal de Juventud y a la Plataforma Municipal de Juventudes, así como el desarrollo de dos Asambleas Juveniles anualmente, conforme a las disposiciones del Estatuto de Ciudadania Juvenil.</t>
  </si>
  <si>
    <t>Este proceso implica analizar y revisar dos políticas vigentes (la Política Pública de Primera Infancia, Infancia, Adolescencia y Fortalecimiento Familiar, y la Política Pública de Juventudes) para determinar su eficacia, eficiencia, relevancia y sostenibilidad en relación con los objetivos que buscan alcanzar. Incluye la recopilación y análisis de información sobre el impacto de la política, la identificación de áreas de mejora, la adaptación de los objetivos y estrategias según sea necesario, y la actualización de la política para que siga siendo relevante y efectiva en un entorno cambiante.</t>
  </si>
  <si>
    <t>Diseño participativo e implementación de una estrategia anual con enfoque diferencial, étnico, territorial y de género, con el propósito de visibilizar y reconocer a los jóvenes como sujetos de derechos y protagonistas del desarrollo territorial, promover el ejercicio de la diferencia y la autonomía entre los jóvenes, en el marco de la Semana Nacional de las Juventudes, vinculando de manera activa a jóvenes  del sector urbano y a jóvenes rurales.</t>
  </si>
  <si>
    <t>Conjunto de acciones y medidas en el marco de un proceso de coordinación intersectorial e interinstitucional para la ejecución y seguimiento continuo del plan de acción de la Política Pública de Juventudes. La implementación y seguimiento a la política considerará el enfoque diferencial, étnico, territorial y de género.</t>
  </si>
  <si>
    <t>Diseño e implementación urbana y rural de cinco campañas de promoción, coordinación intersectorial e interinstitucional, seguimiento e implementación de rutas de atención y otros mecanismos para abordar diversas problemáticas relacionadas con niños, niñas y adolescentes (NNA): 1) Prevención y erradicación del trabajo infantil y protección del adolescente trabajador; 2) Prevención del maltrato físico, emocional y psicológico, y fortalecimiento de entornos protectores; 3) Prevención del reclutamiento de menores; 4) Lucha contra la explotación, la pornografía y el turismo sexual con NNA, prevención de violencia sexual y atención integral de NNA víctimas del abuso sexual; y 5) Articulación y coordinación para el abordaje efectivo y con enfoque diferencial, étnico, territorial y de género de las acciones para NNA desde el sector salud en materia de salud sexual y reproductiva, salud mental, seguridad alimentaria y nutricional, entre otras áreas.</t>
  </si>
  <si>
    <t>Enfocada en apoyar la atención integral a niños, niñas y adolescentes vinculados Sistema de Responsabilidad Penal para Adolescentes (SRPA) dentro de las competencias y funciones de la entidad territorial y conforme con las órdenes de autoridades administrativas que correspondan. Aplicación de enfoque pedagógico y restaurativo para la promoción de la inclusión social de NNA.</t>
  </si>
  <si>
    <t>Estrategia orientada a brindar servicios integrales determinados por las autoridades administrativas dirigidos a garantizar y restablecer el ejercicio de los derechos de los niños, niñas, adolescentes y jóvenes, cuando sus derechos han sido amenazados y/o vulnerados.</t>
  </si>
  <si>
    <t>Campaña que integra múltiples actividades tanto en el sector urbano como rural, para promover el derecho al juego, con un enfoque en la integridad junto con otros derechos fundamentales que se rediseña cada año de acuerdo con los lineamientos del gobierno nacional y la Corporación Juego y Niñez.  A través de ella se busca visibilizar a niñas, niños y adolescentes como sujetos de derechos, celebrar el Día de la Niñez y fomentar prácticas positivas de crianza y fortalecimiento familiar.</t>
  </si>
  <si>
    <t>Se refiere a un conjunto de acciones y medidas que se llevan a cabo en el contexto del proceso de coordinación intersectorial e interinstitucional para la implementación y el seguimiento periódico de la Política Pública de Primera Infancia, Infancia, Adolescencia y Fortalecimiento Familiar de acuerdo con el  plan de acción establecido para cada vigencia y en concordancia con los lineamientos institucionales del sector y los propósitos estratégicos previstos</t>
  </si>
  <si>
    <t>Asistencia técnica y acompañamiento institucional que busca asegurar que la Mesa de Participación de las Niñas, Niños y Adolescentes se mantenga activa y funcional a lo largo del tiempo. Esto implica promover el reconocimiento de la mesa ante la comunidad y las instituciones, garantizar la continuidad de las actividades y reuniones asegurando la participación activa de NNA, así como el apoyo logístico necesario para su funcionamiento.</t>
  </si>
  <si>
    <t>Acciones para fomentar la igualdad, la inclusión, el respeto a la diversidad étnica y cultural, así como el reconocimiento y ejercicio pleno de los derechos de los grupos étnicos.Implica la materialización y el seguimiento a la implementación permanente del enfoque diferencial étnico en las acciones institucionales desde los diferentes sectores del desarrollo.</t>
  </si>
  <si>
    <t>Obra de infraestructura para la construcción y habilitación del primer Centro de Integración Afrodescendiente o "Casa Afro", como espacio para la promoción del encuentro intercultural y la visibilización de la identidad afrodescendiente; enfocado en desarrollar acciones para la promoción y prevención de riesgos sociales, fomentando la inclusión y diversidad étnica en el Municipio. Puede incluir la compra de terrenos, realización de estudios y diseños, así como las obras de construcción y/o adecuación de la infraestructura física que se requiera.</t>
  </si>
  <si>
    <t>Corresponde al suministro e instalación de equipamiento y mobiliario adecuado para las diferentes áreas  de la casa Afro, que podrían incluir desde equipos de sonido, material audiovisual, computadoras y conexión a internet, así como materiales educativos y de promoción cultural relacionados con la historia y cultura afrodescendiente. También se podría considerar la dotación de espacios al aire libre, como jardines o patios, y áreas deportivas o recreativas que fomenten la integración y el intercambio cultural, la instalación de paneles solares y otros dispositivos y/o elementos para la optimización del espacio y contribuir con la sostenibilidad del mismo.</t>
  </si>
  <si>
    <t>Abarca un conjunto de acciones y medidas coordinadas entre diversos sectores e instituciones. Esto implica acciones que garantice el cumplimiento de los objetivos planteados, mediante un seguimiento continuo. Además, se considera un enfoque diferencial que atiende aspectos étnicos, territoriales y de género, como parte de la estrategia para asegurar el pleno goce de derechos, la inclusión social y productiva, así como para mejorar la calidad de vida de las personas con discapacidad, sus cuidadores y familias.</t>
  </si>
  <si>
    <t>Conjunto de acciones orientadas a garantizar la atención y acompañamiento institucional, promover la inclusión productiva y social, y garantizar los derechos de las personas en procesos de reintegración (regular, y especial justicia y paz), reincorporación (firmantes del acuerdo de paz) en articulación con la Agencia para la Reincorporación y la Normalización (ARN). Considera dimensiones como: participación ciudadana y democrática, reconciliación y prevención de la estigmatización, productividad para la paz e inclusión social.</t>
  </si>
  <si>
    <t>Analizar, revisar y actualizar las políticas públicas de Personas con Discapacidad, Envejecimiento y Vejez, y la comunidad afrocolombiana, con el objetivo de adaptarlas a las necesidades actuales y garantizar una cobertura más efectiva y equitativa para estos grupos. Implica recopilar y analizar información sobre el impacto de la política, identificar áreas de mejora, ajustar los objetivos y estrategias según sea necesario, y actualizar la política para que siga siendo relevante y efectiva en un entorno cambiante.</t>
  </si>
  <si>
    <t>Llevar a cabo la ejecución y supervisión de la Política Pública de Envejecimiento y Vejez, con el propósito de garantizar su efectividad y el cumplimiento de sus objetivos en beneficio de la población adulta mayor. La implementación y seguimiento a la política considerará el enfoque diferencial, étnico, territorial, y de género, y buscará la promoción de una vejez autónoma, digna e integrada, el fomento, realización y restitución de los derechos humanos de las personas mayores.</t>
  </si>
  <si>
    <t xml:space="preserve">Desarrollar un plan estratégico integral que facilite la creación y ejecución de un mecanismo efectivo destinado a promover activamente los derechos, la equidad y la erradicación de la discriminación contra la comunidad LGTBIQ+.
</t>
  </si>
  <si>
    <t>Diseñar e implementar un sistema de colaboración entre diversos sectores e instituciones con el propósito de prevenir, atender y dar seguimiento a las violencias basadas en género de manera coordinada y efectiva, garantizando la implementación de rutas de atención oportunas, adecuadas e integrales, así como el restablecimiento de derechos frente a casos de violencia que afecten a mujeres o personas de la  comunidad LGTBIQ+.</t>
  </si>
  <si>
    <t>Desarrollo de eventos para el fomento de los derechos de las mujeres,  la igualdad de género y la prevención de la violencia contra la mujer, a traves de la conmemoración del  Día Internacional de la Mujer, el Día Internacional de la Mujer Afrodescendientes, el Día Internacional de las Mujeres Rurales y el Día Internacional de la Eliminación de la Violencia contra la Mujer</t>
  </si>
  <si>
    <t>Proporcionar apoyo técnico y acompañamiento para fortalecer la Mesa de Mujer, Equidad y Género, el Consejo Consultivo de Mujeres así como las organizaciones de mujeres, con el fin de mejorar su capacidad, coordinación y efectividad en la promoción de los derechos y la igualdad de género.</t>
  </si>
  <si>
    <t>Desarrollar acciones y medidas coordinadas entre diferentes sectores e instituciones para ejecutar y monitorear de forma continua la Política Pública de Mujeres y Equidad de Género. El seguimiento de la política tomará en cuenta el enfoque diferencial, étnico y territorial, integrando la perspectiva de la Mujer Rural.</t>
  </si>
  <si>
    <t>Analisis y revisión de la Política Pública de Mujeres y Equidad de Género para determinar su eficacia, eficiencia, relevancia y sostenibilidad en relación con los objetivos propuestos. Implica recopilar y analizar información sobre el impacto de la política, identificar áreas de mejora, ajustar los objetivos y estrategias según sea necesario, y actualizar la política para ampliar su horizonte de ejecución, y para que siga siendo relevante y efectiva en un entorno cambiante.</t>
  </si>
  <si>
    <t>Actividades de gestión, coordinación interinstitucional y administración para la consolidación y sostenimiento de un Banco de Ayudas Técnicas que proporcione el acceso a dispositivos, equipos y herramientas especializadas para mejorar la calidad de vida y promover la autonomía de las personas con discapacidad, personas mayores y otros individuos que requieran apoyo en sus actividades diarias. El objetivo es garantizar la disponibilidad continua de estas ayudas técnicas y asegurar su adecuado mantenimiento y renovación para satisfacer las necesidades de la comunidad.</t>
  </si>
  <si>
    <t>Se refiere al conjunto de acciones destinadas a asegurar la adecuada implementación de los Programas de Transferencias Monetarias (Renta Ciudadana, Jóvenes en Acción, Colombia Mayor) del Gobierno Nacional, mediante el cumplimiento de las actividades a cargo de la entidad territorial. Estas acciones abarcan actividades como la difusión y orientación a beneficiarios y potenciales beneficiarios, la identificación y registro, la validación de requisitos, el acompañamiento familiar y el reporte de información, entre otras.</t>
  </si>
  <si>
    <t>Implica desarrollar acciones interinstitucionales para dar respuesta y atención integral a las necesidades de población migrante en áreas como salud, educación y derechos humanos.</t>
  </si>
  <si>
    <t>Proporcionar asistencia social a personas habitantes de calle mediante la implementación de estrategias que involucren la colaboración entre diferentes sectores e instituciones, con el fin de abordar de manera integral sus necesidades y mejorar su calidad de vida.</t>
  </si>
  <si>
    <t>Corresponde a la construcción de infraestructura y dotación destinada al ofrecimiento de servicios de atención integral para personas con discapacidad y sus cuidadores; espacio físico a través del cual se busca garantizar el acceso a oferta social e institucional diferencial tanto para personas con discapacidad como para sus cuidadores y cuidadoras, mediante alianzas intersectoriales e interinstitucionales y con el apoyo del sector privado.</t>
  </si>
  <si>
    <t xml:space="preserve">Intervenciones a la infraestructura existente del Centro Vida Martha Yaneth con el objetivo mejorar, adecuar y ampliar las instalaciones para ofrecer mejores servicios y comodidades a las personas mayores que hacen uso mediante las modalidades de centro vida y centro de bienestar en esta infraestructura social. </t>
  </si>
  <si>
    <t>Atención integral a personas mayores, brindándoles servicios a través de las modalidades de Centro de Vida y Centro de Bienestar. Estos servicios incluyen actividades diseñadas para promover su bienestar físico, emocional y social, así como proporcionarles cuidados y apoyo en diversas áreas de sus vidas. El objetivo es ofrecer un espacio donde las personas mayores puedan participar en actividades recreativas, sociales y de cuidado personal, contribuyendo así a mejorar su calidad de vida y fomentar su inclusión en la comunidad.</t>
  </si>
  <si>
    <t>Estrategia de estímulos económicos o en especie para deportistas, clubes, equipos, o escuelas deportivas con el fin de impulsar la práctica y disfrute del deporte y promover la participación de los deportistas locales en competencias departamentales, nacionales y/o internacionales. Aplicación de enfoque diferencial, enfoque de genero y enfoque étnico.</t>
  </si>
  <si>
    <t>Conjunto de actividades menores para la promoción del acceso y práctica de la actividad física,  el deporte, y la recreación de toda la comunidad, con fines de esparcimiento y desarrollo físico, procurando la integración y el bienestar de acuerdo con la transversalización del enfoque diferencial poblacional.</t>
  </si>
  <si>
    <t>Corresponde a las actividades periódicas para garantizar las condiciones de funcionalidad de escenarios deportivos tales como ornato, rocería y embellecimiento.</t>
  </si>
  <si>
    <t>Corresponde al desarrollo de actividades de obra para la recuperación, adecuación y/o remodelación de los escenarios deportivos y recreativos del Municipio, a fin de ganartizar mejores condiciones para la  habitabilidad del espacio y la mejora consecuente en la prestación del servicio. Puede incluir intervenciones a la estructura física, mejoramiento en pintura, recuperación de implementación deportiva, mejoramiento de condiciones de cerramiento, funcionalidad de los servicios públicos, recuperación de mobiliario, mantenimiento de las zonas de juego, entre otras.</t>
  </si>
  <si>
    <t>Obras que están destinadas a mejorar las instalaciones del Centro Recreacional los Manatíes, a fin de garantizar mejores condiciones en la utilización del espacio y la mejora consecuente en la prestación del servicio. Incluye el mantenimiento y adecuación de espacios existentes así como la implementación de espacios de servicios que antes no se tenían.</t>
  </si>
  <si>
    <t>Obras necesarias para adaptar las instalaciones de la unidad deportiva de acuerdo con los requerimientos técnicos y de seguridad necesarios, garantizando la preservación de sus características, la prestación de servicios adecuada y el desarrollo óptimo de las disciplinas albergadas. Permite modernizar las instalaciones, incorporar elementos necesarios, y optimizar y mejorar el uso de los espacios.</t>
  </si>
  <si>
    <t xml:space="preserve">Se refiere a los procesos de inicio, desarrollo y mejora en el ámbito deportivo, derivados de la formación deportiva como una faceta esencial de los servicios ofrecidos por la administración. Esto implica contar con instructores y otros profesionales de apoyo, así como con los recursos necesarios para la práctica de actividad física, recreativa y/o deportiva, adaptados a las disciplinas deportivas prioritarias según la demanda y la disponibilidad de instalaciones. </t>
  </si>
  <si>
    <t>Corresponde a la planeación, organización y realización de eventos deportivos en las diferentes disciplinas, incluyendo el apoyo al desarrollo de olimpiadas, juegos comunales, juegos Intercolegiados en fase municipal, eventos comunitarios y demás eventos deportivos en articulación con las Juntas de Acción Comunal (JAC), clubes deportivos y otras organizaciones sociales.Aplicación de enfoque diferencial, enfoque de genero y enfoque étnico.</t>
  </si>
  <si>
    <t xml:space="preserve">
Incluye obras de infraestructura complementarias para  terminación y habilitación del Estadio de Fútbol  Rafael Jiménez Carrizosa, Dichas obras buscan garantizar una infraestructura adecuada para la formación y practica deportiva, que además sirva como elemento articulador para la promoción del turismo, el entretenimiento, la integración familiar y comunitaria, el desarrollo comercial, e incluso la puesta en marcha de estrategias para el funcionamiento posterior del Estadio.</t>
  </si>
  <si>
    <t>Construcción de un escenario para la práctica deportiva de acuerdo con las características técnicas tanto de construcción aplicables a la respectiva disciplina disciplina. Con este nuevo escenario deportivo se busca generar un impacto positivo en el municipio al fomentar el deporte, generar empleo, impulsar el turismo deportivo, mejorar la infraestructura deportivo e incluso promover la seguridad vial.</t>
  </si>
  <si>
    <t>Conjunto de acciones orientadas a la habilitación de espacios públicos y servicios comunitarios de acceso y uso de las TIC en áreas urbanas y rurales a través de los cuales se promueva la ejecución de estrategias orientadas a la capacitación, entrenamiento y fomento del uso y apropiación de tecnologías de la información y las comunicaciones en las comunidades. Incluye la operación de Puntos Vive Digital, así como la habilitación de otros espacios.</t>
  </si>
  <si>
    <t>Montaje y puesta en servicio de zonas digitales (wifi), promoción de estas y mantenimiento periodico para ampliar el acceso a internet de comunidades urbanas y rurales.</t>
  </si>
  <si>
    <t>Conjunto de acciones orientadas a promover el uso eficiente de las TIC en la entidad, así como garantizar la seguridad de la información y la protección de datos bajo responsabilidad de la Administración Municipal. Incluye la elaboración, actualización, implementación y seguimiento del Plan Estratégico de Tecnologías de la Información y las Comunicaciones (PETI), el Plan Tratamiento de Riesgos de Seguridad y Privacidad de la Información, el Plan de Seguridad y Privacidad de la Información, el Plan de Preservación Digital, y el Plan de Mantenimiento de Servicios Tecnologicos, así como el fortalecimiento de trámites y servicios digitales, entre otras acciones.</t>
  </si>
  <si>
    <t>Actividades que incluyen, entre otras: estrategias necesarias para la sensibilización, socialización y apropiación social del conocimiento mediante la implementación, seguimiento, acompañamiento y evaluación que fomenten el acceso a la información, promuevan la conciencia pública, la capacitación, la educación, la investigación y la participación, con el fin de respaldar y dinamizar las vocaciones y formación, generación, uso y apropiación social del conocimiento de la ciencia, tecnología e innovación en el Territorio.</t>
  </si>
  <si>
    <t>Implica el desarrollo de acciones orientadas a garantizar el funcionamiento del Consejos Territorial de Planeación Municipal y, por tanto, el principio de participación ciudadana en el desarrollo territorial, mediante apoyo logístico y administrativo en el marco de lo establecido en la Ley 152 de 1994.</t>
  </si>
  <si>
    <t>Corresponde a la puesta en marcha de estrategias y acciones múltiples para el apoyo al fortalecimiento de las Juntas de Acción Comunal - JAC y ASOJUNTAS del Municipio, mediante capacitación, asesoría y asistencia técnica, dotación de recursos materiales, apoyo para la formulación, gestión y ejecución de planes de desarrollo comunal y de proyectos, fortalecimiento de los canales de comunicación e interacción con la Administración Municipal, acompañamiento en procesos administrativos, reconocimiento y visibilización, entre otras.</t>
  </si>
  <si>
    <t>Acciones orientadas a la construcción de Salón comunal u otro tipo de infraestructuras para la integración comunitaria, como estrategia para la habiltación de espacios para el encuentro de las comunidades y el desarrollo de acciones multiples de diálogo ciudadano, formación, recreación, cultural, arte, entre otras.</t>
  </si>
  <si>
    <t>Corresponde al establecimiento de una robusta estrategia de rendición de cuentas, enmarcada en un conjunto de normas, procedimientos, metodologías, estructuras, prácticas y resultados que permitirán informar, explicar y dar a conocer la gestión pública todos los actores relacionados. Esta estrategia, alineada con los lineamientos nacionales y el Plan de Desarrollo Municipal, promoverá el diálogo abierto, la participación activa y la evaluación constante, garantizando el uso eficiente de los recursos públicos, la toma de decisiones informadas y la construcción de una sociedad más justa y equitativa.Incluye el desarrollo del proceso especial de rendición pública de cuentas sobre la garantia de derechos de las niñas, niños, adolescentes y jóvenes en el último año de gobierno.</t>
  </si>
  <si>
    <t>Corresponde al apoyo logistico, administrativo y financiero que brinda la entidad territorial para la garantia de los procesos electorales que se desarrollan dentro del Municipio con ocasión a las elecciones para las autoridades territoriales, nacionales, consultas de partidos e interpartidistas, y la elección del Consejo Municipal de Juventud.</t>
  </si>
  <si>
    <t>Esta estrategia consiste en crear y poner en marcha espacios que integren la oferta institucional, facilitando así el conocimiento y acceso de los ciudadanos a los servicios, programas y productos de las diversas instituciones en el territorio. Estos espacios también se utilizarán para promover los derechos y deberes de los ciudadanos, así como los mecanismos de acceso a la oferta pública y servicios básicos de prevención y promoción en salud, entre otros.</t>
  </si>
  <si>
    <t>Corresponde al conjunto de acciones concertadas con la comunidad religiosa del Municipio para la implementación y seguimiento de la Política Pública Integral de Libertad Religiosa y de Cultos; esto implica poner en práctica las medidas y acciones contempladas en la política pública y su respectivo Plan de Acción, para garantizar el ejercicio pleno de la libertad religiosa y de cultos, además de los ejercicio propios de seguimiento para evaluar el impacto de las acciones implementadas y realizar ajustes si es necesario, con el fin de asegurar el respeto y la protección de estos derechos fundamentales.</t>
  </si>
  <si>
    <t>Se enfoca a la implementación de estrategias dirigidas a difundir y fomentar los métodos para atender, proteger y ejercer los derechos humanos. Engloba actividades de concienciación, fortalecimiento de instituciones, formación, prevención de transgresiones, establecimiento de vías de atención, respaldo a quienes defienden los derechos humanos, seguimiento y evaluación, colaboración a nivel internacional, así como programas de concienciación y enseñanza.</t>
  </si>
  <si>
    <t>Conjunto de actividades administrativas y técnicas tendientes a la planificación, manejo y organización de la documentación producida y recibida por la entidad, desde su origen hasta su destino final, con el objeto de facilitar su utilización y conservación de acuerdo con los lineamientos de la Política de Gestión Documental en el marco del Modelo Integrado de Planeación y Gestión (MIPG).</t>
  </si>
  <si>
    <t>Acciones para la prevención del daño antijurídico, asesoría y acompañamiento jurídico a las diferentes dependencias, representación legal de la entidad en procesos judiciales, y el cumplimiento de sentencias y conciliaciones, así como el uso de herramientas y buenas prácticas regulatorias, a fin de lograr que las normas expedidas por la entidad, revistan los parámetros de calidad técnica y jurídica y resulten eficaces, eficientes, transparentes, coherentes y simples, en aras de fortalecer la seguridad jurídica. Lo anterior de acuerdo con los lineamientos de las Políticas de Defensa Jurídica y Mejora Normativa en el marco del MIPG.</t>
  </si>
  <si>
    <t>Corresponde a la implementación y seguimiento al Modelo Estándar de Control Interno (MECI)enmarcada en la política de Control Interno del MIPG, que busca contribuir en la administración eficiente, eficaz y transparente de la entidad, a través de asesoría, acompañamiento, seguimiento, evaluación y fomento de la cultura del autocontrol. Reune acciones como la ejecución del Plan Anual de Auditorías, el seguimiento a los planes de mejora derivados de las auditorias, la generación y emisión de informes, entre otras.</t>
  </si>
  <si>
    <t>Integra acciones en materia de gestión presupuestal, gestión tributaria y medidas de eficiencia del gasto público, orientadas a garantizar que la planeación estratégica sea presupuestalmente viable y sostenible. Incluye acciones y procesos para el mejoramiento del recaudo, fiscalización y gestión de cobranza, así como la planificación, ejecución, seguimiento y control del presupuesto, y la puesta en marcha de mecanismos, políticas y buenas prácticas de gestión de los recursos y de austeridad del gasto público, en concordancia con los lineamientos de la Politica de Gestión Presupuestal y Eficiencia del Gasto Público en el marco del MIPG.</t>
  </si>
  <si>
    <t>A través de esta estrategia se busca asegurar que la entidad pueda cumplir todos los requerimientos y requisitos de ley con relación al pasivo pensional. Incluye la actualización y depuración de la base de datos de PASIVOCOL, y la puesta en marcha de estrategias para el desahorro que permitan la liberación de recursos para inversión, entre otras acciones.</t>
  </si>
  <si>
    <t>Conjunto de acciones orientadas a apoyar, promover y/o garantizar la participación del Municipio en proceso de asociatividad territorial, regionalización o desarrollo de rutas de trabajo conjuntas y articuladas entre la Nación, Departamentos y Municipios y Distritos de la Región en aras de impulsar proyectos de impacto regional para la promoción del desarrollo económico, social, cultural y sostenible de los Municipios aliados.</t>
  </si>
  <si>
    <t>Corresponde al desarrollo de acciones orientadas a la actualización y suministro de la información alimentada en la base de datos del Sisbén, de acuerdo a las orientaciones del Departamento Nacional de Planeación (DNP).</t>
  </si>
  <si>
    <t>Conjunto de iniciativas dirigidas a fortalecer y humanizar el servicio al ciudadano, en línea con los preceptos establecidos en la Política de Servicio al Ciudadano dentro del Marco Integral de Planeación con Enfoque en Resultados (MIPG). Este conjunto de acciones implica la implementación de medidas concretas para mejorar la atención, la calidad y la eficiencia en la prestación de servicios, así como para fomentar un trato amable, respetuoso y empático hacia los ciudadanos.</t>
  </si>
  <si>
    <t>Considera acciones para la implementación de la Política de Gestión Estratégica del Talento Humano y la Política de Integridad en el marco del Modelo Integrado de Planeación y Gestión (MIPG), mediante la ejecución del Plan Institucional de Capacitación, el Plan de Bienestar, Estímulos e Incentivos, y el Plan de Seguridad y Salud en el Trabajo como parte del del Plan Estratégico de Talento Humano (PETH). Tambien incluye ejecución de un plan de socialización y apropiación del Código de Integridad.</t>
  </si>
  <si>
    <t>Corresponde al apoyo financiero para el desarrollo de proyectos de habitaciones higiénicas dirigidos a servidores públicos con mejorar las condiciones de higiene y salubridad en las áreas donde se desarrolla el empleado y su familia, contribuyendo al bienestar y la satisfacción de los mismos.</t>
  </si>
  <si>
    <t>Corresponde al desarrollo de obras para la adecuación parcial y/o ampliación de la infraestructura física de la sede central de la Alcaldía Municipal, garantizando la permanencia. Incluye la adaptación de espacios de la edificación con las especificaciones técnicas requeridas para el desarrollo de las actividades definidas en dicho espacio, así como acciones complementarias que permitan el funcionamiento adecuado de las instalaciones y la atención a las y los ciudadanos en terminos de efectividad, comodidad y seguridad.</t>
  </si>
  <si>
    <t>Acciones de coordinación para la implementación y seguimiento del Modelo Integrado de Planeación y Gestión (MIPG) en sus tres componentes: -Institucionalidad, mediante el funcionamiento del Comité Municipal y el Comité Institucional de Gestión y Desempeño; -Operación, através del seguimiento a la implementación de las políticas del MIPG, asi como la elaboración, actualización y seguimiento a los planes institucionales y estratégicos; y -Medición, por medio de la aplicación de autodiagnósticos, diligenciamiento del FURAG, y análisis de los resultados de la Medición del Desempeño Institucional (MDI).</t>
  </si>
  <si>
    <t>Corresponde al acompañamiento, asesoría, asistencia técnica y apoyo a la gestión requerido para el fortalecimiento de los procesos internos de las diferentes dependencias de la Administración Municipal. El objetivo final es fortalecer la institución para que pueda cumplir de manera más efectiva y afectiva sus objetivos misionales y ofrecer mejores servicios a la comunidad.</t>
  </si>
  <si>
    <t xml:space="preserve">Proceso mediante el cual la entidad revisa y modifica su estructura, procesos, sistemas, cultura organizacional y/o estrategias para adaptarse a nuevos desafíos, mejorar su desempeño y lograr sus objetivos de manera más efectiva, teniendo cuenta las cuatro fases del proceso de fortalecimiento organizacional: Inicio,  Diagnóstico, Diseño e Implementación, de acuerdo con los lineamientos del Departamento Administrativo de la Función Pública. Incluye la Actualización de la Estructura Organizacional y del Modelo de Operación por Procesos (MOP) de la entidad. </t>
  </si>
  <si>
    <t>Incluye el proceso de identificación de necesidades de dotación administrativa, así como la adquisición e instalación de mobiliario y demás elementos no consumibles requeridos para apoyar la prestación de los servicios de la entidad.</t>
  </si>
  <si>
    <t>Implica fortalecer el vínculo con los ciudadanos, fomentar la transparencia y la participación activa de la comunidad, así como difundir de manera efectiva las acciones, programas y logros de la administración municipal, en consonancia con los principios establecidos en la Política de Transparencia, Acceso a la Información y lucha contra la Corrupción dentro del Marco de MIPG. Esta estrategia abarca desde el diseño y la edición hasta la producción y difusión de material comunicativo institucional a través de diversos medios y canales.</t>
  </si>
  <si>
    <t>El Manual de Identidad Visual de la Entidad desarrollará los siguientes elementos esenciales: identidad institucional, color institucional, vocerías y cuentas institucionales y aplicaciones visuales a utilizar en la publicidad, bienes consumibles y consumibles, así como los bienes inmuebles y muebles. Lo anterior de acuerdo con los lineamientos de la ley 2345 de 2023 y demás normas aplicables.</t>
  </si>
  <si>
    <t>Implica acciones como la implementación de lineamientos de buenas prácticas y documentos estándar en materia de contratación, el uso de las plataformas transaccionales del Estado Colombiano, la asistencia técnica y jurídica a las secretarías y oficinas de la administración municipal para el desarrollo de los procesos contractuales en sus diferentes etapas, la publicación de información, la elaboración y emisión de informes, entre otras actividades de acuerdo con los lineamientos de la Política de Compras y Contratación en el marco del MIPG.</t>
  </si>
  <si>
    <t>Acciones y mecanismos para el monitoreo y evaluación del cumplimiento de los objetivos, metas y acciones establecidos en los planes y programas de la entidad de acuerdo con los lineamientos de la Política de Seguimiento y Evaluación al Desempeño Institucional en el marco del Modelo Integrado de Planeación y Gestión (MIPG). Incluye la implementación del sistema de seguimiento, monitoreo y evaluación del Plan de Desarrollo Municipal (PDM).</t>
  </si>
  <si>
    <t>Medidas para el control urbano destinadas a regular y ordenar el desarrollo de áreas urbanas dentro del municipio. Estas acciones implican la aplicación de instrumentos técnicos y normativos apropiados, la promoción del cumplimiento de las normativas urbanísticas, la supervisión y fiscalización de la construcción, así como la regulación de la expansión de asentamientos humanos, entre otras actividades.</t>
  </si>
  <si>
    <t>Desarrollar acciones orientadas a garantizar el funcionamiento adecuado del Centro de Convivencia Ciudadana como espacio físico de encuentro donde la comunidad tiene acceso a instituciones locales, con programas e iniciativas que promueven y fomentan los valores ciudadanos, la convivencia, la seguridad ciudadana y la resolución pacífica de conflictos, el respeto por los derechos humanos y el mejoramiento y preservación del medio ambiente, previniendo de esta manera todo tipo de violencia.</t>
  </si>
  <si>
    <t>Observaciones y/o Aclaraciones</t>
  </si>
  <si>
    <t>Observaciones y/o Aclaraciones sobre las metas de producto o de gestión relacionadas</t>
  </si>
  <si>
    <t>Personal del Centro de CCC: Coordinadora, ludotecaria, orientador, servicios generales</t>
  </si>
  <si>
    <t>Apoyo a Conciliadores en Equidad</t>
  </si>
  <si>
    <t>Alimentación a detenidos en las estaciones de Polícia y convenios con el INPEC</t>
  </si>
  <si>
    <t>GESTIÓN a cargo del personal del CCC - EVENTO</t>
  </si>
  <si>
    <t>GESTIÓN a cargo del personal del CCC - ESTRATEGIA</t>
  </si>
  <si>
    <t>GESTIÓN a cargo del Enlace de Víctimas - ESTRATEGIA</t>
  </si>
  <si>
    <t>Personal para control del Espacio Público</t>
  </si>
  <si>
    <t>GESTIÓN a cargo del Apoyo de Gobierno - ACTIVIDAD</t>
  </si>
  <si>
    <t>Todos los proyectos del PISCC</t>
  </si>
  <si>
    <t>ESTRATEGIA: Campaña de promoción de tenencia responsable, apoyo financiero a refugios, y esterilización</t>
  </si>
  <si>
    <t>Apoyo a Cabildo Verde para atención a fauna silvestre</t>
  </si>
  <si>
    <t>Salario Comisaria, Personal de apoyo a la comisaria</t>
  </si>
  <si>
    <t>Salario Inspectora, personal de apoyo a la Inspección</t>
  </si>
  <si>
    <t>Proyectos productivos rurales</t>
  </si>
  <si>
    <t>Salarios personal de Desarrollo, personal de apoyo para Asistencia Técnica Agropecuaria (ATA)</t>
  </si>
  <si>
    <t>Proyecto integral de desarrollo agropecuario y rural</t>
  </si>
  <si>
    <t>Mercados campesinos</t>
  </si>
  <si>
    <t>Día del Campesino</t>
  </si>
  <si>
    <t>Feria Agropecuaria, Agroindustrial, Comercial y Ganadera</t>
  </si>
  <si>
    <t>GESTIÓN a cargo del personal de apoyo ATA - CONJUNTO DE ACTIVIDADES</t>
  </si>
  <si>
    <t>GESTIÓN a cargo del personal de Desarrollo - CONJUNTO DE ACTIVIDADES</t>
  </si>
  <si>
    <t>Proyecto Plaza de Mercado Fase II</t>
  </si>
  <si>
    <t>GESTIÓN a cargo de Planeación - CONJUNTO DE ACTIVIDADES</t>
  </si>
  <si>
    <t>Proyectos de Placa Huella</t>
  </si>
  <si>
    <t>Proyectos de construcción de puentes</t>
  </si>
  <si>
    <t>Proyectos de mantenimiento de puentes</t>
  </si>
  <si>
    <t>proyectos de construcción Box Culvert</t>
  </si>
  <si>
    <t>Consultoría para estudios de factibilidad del Terminal</t>
  </si>
  <si>
    <t>Proyectos de construcción de vías urbanas</t>
  </si>
  <si>
    <t>Proyectos de mantenimiento de vías urbanas</t>
  </si>
  <si>
    <t>Personal de taller y operadores de maquinaria, combustible y repuestos, y/o proyecto de mantenimiento de vías rurales</t>
  </si>
  <si>
    <t>GESTIÓN a cargo de Tránsito - CONJUNTO DE ACTIVIDADES</t>
  </si>
  <si>
    <t>GESTIÓN a cargo de Tránsito - ESTRATEGIA</t>
  </si>
  <si>
    <t>Proyecto de señalización vial (vertical u horizontal)</t>
  </si>
  <si>
    <t>Señalización turistica y otro proyecto de turismo de alto impacto</t>
  </si>
  <si>
    <t>Proyecto de adecuación del CORFFESAT</t>
  </si>
  <si>
    <t>GESTIÓN a cargo de personal de apoyo de Desarrollo Económico - EVENTO</t>
  </si>
  <si>
    <t>Personal de apoyo al sector Turismo - CONJUNTO DE ACTIVIDADES</t>
  </si>
  <si>
    <t>GESTIÓN  a cargo del personal de apoyo al sector Turismo - CONJUNTO DE ACTIVIDADES</t>
  </si>
  <si>
    <t>GESTIÓN a cargo de personal de apoyo de Desarrollo Económico - ESTRATEGIA</t>
  </si>
  <si>
    <t>Personal de apoyo de Desarrollo Económico - CONJUNTO DE ACTIVIDADES</t>
  </si>
  <si>
    <t xml:space="preserve">Apoyo a emprendimientos productivos de víctimas </t>
  </si>
  <si>
    <t>Apoyo a emprendimientos productivos de grupos étnicos</t>
  </si>
  <si>
    <t>Apoyo a emprendimientos productivos de personas en proceso de reintegración y reincorporación</t>
  </si>
  <si>
    <t>Apoyo a emprendimientos productivos de adultos mayores</t>
  </si>
  <si>
    <t>Apoyo a emprendimientos productivos de personas con discapacidad y/o cuidadores</t>
  </si>
  <si>
    <t>Apoyo a emprendimientos productivos de jóvenes</t>
  </si>
  <si>
    <t>Apoyo a emprendimientos productivos de mujeres</t>
  </si>
  <si>
    <t>GESTIÓN a cargo de personal de apoyo de Desarrollo Económico - CONJUNTO DE ACTIVIDADES</t>
  </si>
  <si>
    <t>Personal de estratificación, Proyecto de Actualización de la estratificación socioecónomica</t>
  </si>
  <si>
    <t>GESTIÓN a cargo de personal de apoyo de MIPG - ESTRATEGIA</t>
  </si>
  <si>
    <t>Proyecto de actualización catastral</t>
  </si>
  <si>
    <t>Acuerdo de colaboración, convenio y otra figura con el gestor catastral para mejorar proceso de conservación catastral</t>
  </si>
  <si>
    <t>Consultoría para identificación y caracterización de bienes inmuebles del Municipio</t>
  </si>
  <si>
    <t>Proyectos de gasificación</t>
  </si>
  <si>
    <t>Transferencias concesión de alumbrado público</t>
  </si>
  <si>
    <t>Proyectos de transición energética</t>
  </si>
  <si>
    <t>GESTIÓN  a cargo del personal de Ambiente - ESTRATEGIA</t>
  </si>
  <si>
    <t>GESTIÓN a cargo de apoyo Administrativo de Hacienda - ESTRATEGIA</t>
  </si>
  <si>
    <t>Proyecto anual ambiental</t>
  </si>
  <si>
    <t>GESTIÓN  a cargo del personal de Ambiente - CONJUNTO DE ACTIVIDADES</t>
  </si>
  <si>
    <t>Apoyo a CIDEA, PROCEDA y PRAE</t>
  </si>
  <si>
    <t>Personal de la Oficina de Tierras</t>
  </si>
  <si>
    <t>Proyecto de mejoramiento de vivienda</t>
  </si>
  <si>
    <t>Consultoría y/o personal para formulación del PBOT</t>
  </si>
  <si>
    <t>Proyectos del programa de ejecuciones del PBOT una vez sea aprobado y adoptado</t>
  </si>
  <si>
    <t>Proyectos para construcción de espacios públicos</t>
  </si>
  <si>
    <t>Personal para mantenimiento de zonas verdes "Guadañadores"</t>
  </si>
  <si>
    <t>Personal para mantenimiento de espacios públicos "De Todito"</t>
  </si>
  <si>
    <t>Pago de arrendamientos a familias en relocalización transitoria (si se requiere)</t>
  </si>
  <si>
    <t>Transferencias para PDA</t>
  </si>
  <si>
    <t>Proyectos de construcción de redes de acueducto</t>
  </si>
  <si>
    <t>Proyectos de construcción de redes de alcantarillado</t>
  </si>
  <si>
    <t>Proyectos de pozos profundos</t>
  </si>
  <si>
    <t>Proyectos de mantenimento de PTAR</t>
  </si>
  <si>
    <t>Estudio captación y distribución de agua potable en la zona urbana</t>
  </si>
  <si>
    <t>Subsidios a usuarios de servicios públicos domiciliarios</t>
  </si>
  <si>
    <t>Consultoría y/o personal para asesorar y acompañar a juntas de acueductos veredales</t>
  </si>
  <si>
    <t>Consultoría y/o personal para actualizar el PGIRS</t>
  </si>
  <si>
    <t>Implementación del PGIR</t>
  </si>
  <si>
    <t>Residuos sólidos del sector rural</t>
  </si>
  <si>
    <t>GESTIÓN a cargo de personal de apoyo a Gestión del Riesgo - CONJUNTO DE ACTIVIDADES</t>
  </si>
  <si>
    <t>Gestión del Riesgo - Atención a emergencias y desastres</t>
  </si>
  <si>
    <t>Consultoría y/o personal para actualizar el PMGRD y la EMRE</t>
  </si>
  <si>
    <t>Apoyo financiero para el fortalecimiento de la Defensa Civil</t>
  </si>
  <si>
    <t>Convenio Bomberos</t>
  </si>
  <si>
    <t>Proyecto de obras de prevención de erosión y/o desbordamiento</t>
  </si>
  <si>
    <t>GESTIÓN a cargo de planeación - CONJUNTO DE ACTIVIDADES</t>
  </si>
  <si>
    <t>Certificaciones de discapacidad</t>
  </si>
  <si>
    <t>Cementerio: personal de mantenimiento y sepulturero, PGIR, recolección de residuos, construcción de bovedas y osarios, habilitación de morgue</t>
  </si>
  <si>
    <t>GESTIÓN a cargo de Desarrollo - CONJUNTO DE ACTIVIDADES</t>
  </si>
  <si>
    <t>Transferencia de recursos para regimen subsidiado (afiliación y continuidad de cobertura)</t>
  </si>
  <si>
    <t>Proyecto de adecuaciones a la ESE</t>
  </si>
  <si>
    <t>Dotación a la ESE</t>
  </si>
  <si>
    <t>Personal de IVC de la Oficina de Salud - ESTRATEGIA</t>
  </si>
  <si>
    <t>PIC, y personal de apoyo de la Oficina de Salud - CAMPAÑAS</t>
  </si>
  <si>
    <t>PIC, y personal de apoyo de la Oficina de Salud - CONJUNTO DE ACTIVIDADES</t>
  </si>
  <si>
    <t>Personal de apoyo de la Oficina de Salud - CONJUNTO DE ACTIVIDADES</t>
  </si>
  <si>
    <t>Personal de la Oficina de Salud - CONJUNTO DE ACTIVIDADES</t>
  </si>
  <si>
    <t>PIC, y personal de apoyo de la Oficina de Salud - ESTRATEGIA</t>
  </si>
  <si>
    <t>PIC, y personal de apoyo de la Oficina de Salud - CAMPAÑA</t>
  </si>
  <si>
    <t>Realizar anualmente (1) campaña de gestión del riesgo para promoción de maternidad segura.</t>
  </si>
  <si>
    <t>Personal de apoyo al Sector Educación- CONJUNTO DE ACTIVIDADES</t>
  </si>
  <si>
    <t>Dotación a sedes educativas</t>
  </si>
  <si>
    <t>GESTIÓN a cargo del personal de apoyo al Sector Educación- CONJUNTO DE ACTIVIDADES</t>
  </si>
  <si>
    <t>Transferencia para PAE</t>
  </si>
  <si>
    <t>Proyecto de Transporte Escolar</t>
  </si>
  <si>
    <t>Adecuación de sedes educativas</t>
  </si>
  <si>
    <t>Consultoría para estudios y diseños del CIME</t>
  </si>
  <si>
    <t>Consultoría y/o personal para actualización de la política de Desarrollo Rural</t>
  </si>
  <si>
    <t>Consultoría y/o personal para formulación del Plan Ambiental</t>
  </si>
  <si>
    <t>Consultoría y/o personal para formulación de la Política o Plan de Espacio Público</t>
  </si>
  <si>
    <t>Consultoría y/o personal para diagnóstico y Plan de infraestructura educativa</t>
  </si>
  <si>
    <t>Formular Plan de Infraestructura Educativa</t>
  </si>
  <si>
    <t>Transferencias a IE y pago se servicios públicos de IE</t>
  </si>
  <si>
    <t>Apoyo financiero para acceso a la educación superior</t>
  </si>
  <si>
    <t>Estimulos y apoyo a artistas y grupos culturales para presentaciones fuera del Municipio</t>
  </si>
  <si>
    <t>GESTIÓN a cargo del personal de apoyo a Cultura - CONJUNTO DE ACTIVIDADES</t>
  </si>
  <si>
    <t>Proyectos de infraestructura cultural</t>
  </si>
  <si>
    <t>Personal y material de apoyo de la Biblioteca</t>
  </si>
  <si>
    <t>Instructores y elementos de dotación para las Escuelas Artisticas y Culturales</t>
  </si>
  <si>
    <t>Apoyo a procesos de formación artistica y cultural diferentes a las Escuelas de INDERCULTSA</t>
  </si>
  <si>
    <t>BEPS para artistas, creadores y gestores culturales</t>
  </si>
  <si>
    <t>Consultoría y/o personal para formular el Plan de Cultura</t>
  </si>
  <si>
    <t>Eventos culturales</t>
  </si>
  <si>
    <t>Personal de apoyo de la Oficina de Víctimas</t>
  </si>
  <si>
    <t>Enlace de Víctimas</t>
  </si>
  <si>
    <t>Ayudas y atención humanitaria a víctimas</t>
  </si>
  <si>
    <t>Asistencia funeraria para víctimas</t>
  </si>
  <si>
    <t>GESTIÓN a cargo del personal de apoyo a Cultura - ESTRATEGIA</t>
  </si>
  <si>
    <t>GESTIÓN a cargo del enlace de Víctimas - EVENTO</t>
  </si>
  <si>
    <t>Apoyo financiero para la ejecución del Plan de Acción de la Mesa de Víctimas</t>
  </si>
  <si>
    <t>Eventos conmemorativos de víctimas</t>
  </si>
  <si>
    <t>Apoyo financiero para traslado de víctimas</t>
  </si>
  <si>
    <t>Apoyo financiero para procesos de busqueda de personas dadas por desaparecidas</t>
  </si>
  <si>
    <t>GESTIÓN a cargo de personal de apoyo de Educación - CONJUNTO DE ACTIVIDADES</t>
  </si>
  <si>
    <t>Dotación de Hogares de Bienestar</t>
  </si>
  <si>
    <t>GESTIÓN  a cargo de personal de apoyo a Políticas Públicas - CONJUNTO DE ACTIVIDADES</t>
  </si>
  <si>
    <t>Apoyo al CMJ, Plataforma de Juventud, Asambleas Juveniles, Comité de Concertación y Decisión, y Organizaciones de Jóvenes</t>
  </si>
  <si>
    <t>Consultoría y/o personal para actualizar la política de PIIAFF y la de Juventud</t>
  </si>
  <si>
    <t>Apoyo financiero para ejecutar la agenda de actividades de la Semana de las Juventudes</t>
  </si>
  <si>
    <t>Personal de apoyo a Políticas Públicas</t>
  </si>
  <si>
    <t>Apoyo financiero para la ejecución de las actividades de las campañas de prevención para NNA</t>
  </si>
  <si>
    <t>Apoyo financiero para implementación del SRPA</t>
  </si>
  <si>
    <t>Día de la niñez (abril) y día de los niños (octubre)</t>
  </si>
  <si>
    <t>Proyecto Casa Afro - REGALIAS</t>
  </si>
  <si>
    <t>Proyecto CCC</t>
  </si>
  <si>
    <t>Actualizar tres (3) políticas públicas sobre las temáticas de Personas con Discapacidad,  Envejecimiento y Vejez y para la población afrocolombiana</t>
  </si>
  <si>
    <t>Consultoría y/o personal para actualizar la política de Discapacidad, de Envejecimiento y Afro</t>
  </si>
  <si>
    <t>Eventos conmemorativos de Mujeres</t>
  </si>
  <si>
    <t>Consultoría y/o personal para actualizar la política de Mujer</t>
  </si>
  <si>
    <t>Banco de Ayudas Técnicas</t>
  </si>
  <si>
    <t>Personal de apoyo para Colombia Mayor, Renta Ciudadano, Renta Jóven, Devolución del IVA</t>
  </si>
  <si>
    <t>GESTIÓN a cargo del personal de apoyo a Políticas Públicas - CONJUNTO DE ACTIVIDADES</t>
  </si>
  <si>
    <t>Proyecto Casa para Personas con Discapacidad - REGALIAS</t>
  </si>
  <si>
    <t>Proyectos de adecuación al Centro Vida</t>
  </si>
  <si>
    <t>Atención a adultos mayores en Centro Vida y de Bienestar</t>
  </si>
  <si>
    <t>Apoyo a la participación de deportistas en competencias fuera del Municipio</t>
  </si>
  <si>
    <t>Programas deportivos diferentes a las Escuelas y los eventos</t>
  </si>
  <si>
    <t>Mantenimiento rutinario a escenarios deportivos realizado con personal de INDERCULTSA</t>
  </si>
  <si>
    <t>Proyectos de adecuación de escenarios deportivos</t>
  </si>
  <si>
    <t>Proyecto Manaties</t>
  </si>
  <si>
    <t>Proyecto obras complementarias Unidad Deportiva</t>
  </si>
  <si>
    <t>Instructores y elementos de dotación para las Escuelas Deportivas</t>
  </si>
  <si>
    <t>Eventos deportivos</t>
  </si>
  <si>
    <t>Proyecto Estadio Fase II</t>
  </si>
  <si>
    <t>Proyecto Pista de Moto Velocidad</t>
  </si>
  <si>
    <t>Punto Vive Digital y otras estrategias de apropiación TIC</t>
  </si>
  <si>
    <t>Zonas Digitales (Wifi)</t>
  </si>
  <si>
    <t>Personal de apoyo a TIC - ESTRATEGIA</t>
  </si>
  <si>
    <t>Personal de apoyo a TIC - ESTRATEGIA, y otras acciones</t>
  </si>
  <si>
    <t>Apoyo financiero para le ejecución del Plan de Acción del CTP</t>
  </si>
  <si>
    <t>Consultoría yo personal para asesoría y acompañamiento a JAC</t>
  </si>
  <si>
    <t>Proyectos de Salones Comunales</t>
  </si>
  <si>
    <t>Recursos financieros para desarrollo de la estrategia</t>
  </si>
  <si>
    <t>Apoyo financiero para el desarrollo de los procesos electorales</t>
  </si>
  <si>
    <t>GESTIÓN a cargo del Apoyo de Gobierno - ESTRATEGIA</t>
  </si>
  <si>
    <t>Apoyo financiero para ejecución del Plan de Acción de la Política de Libertad Religiosa</t>
  </si>
  <si>
    <t>Consultoría y/o personal de apoyo para Gestión Documental - CONJUNTO DE ACTIVIDADES</t>
  </si>
  <si>
    <t>GESTIÓN a cargo del personal de apoyo de Defensa Judicial y Gestión Jurídica</t>
  </si>
  <si>
    <t>Personal de apoyo de MIPG - ESTRATEGIA</t>
  </si>
  <si>
    <t>Cosultoría y/o personal de apoyo a Presupuesto, Tesorería y Contabilidad</t>
  </si>
  <si>
    <t>Personal de apoyo para PASIVOCOL</t>
  </si>
  <si>
    <t>GESTIÓN a cargo del personal de apoyo de MIPG - EVENTOS</t>
  </si>
  <si>
    <t>Personal de apoyo de Sisbén (coordinadora, encuestadores)</t>
  </si>
  <si>
    <t>GESTIÓN a cargo de personal de apoyo de MIPG - CONJUNTO DE ACTIVIDADES</t>
  </si>
  <si>
    <t>Recursos financieros para ejecución de los Planes de Talento Humano</t>
  </si>
  <si>
    <t>Recursos financieros para estrategias de bienestar a funcionarios</t>
  </si>
  <si>
    <t>Proyecto Palacio Municipal Fase II</t>
  </si>
  <si>
    <t>Personal de apoyo a las tres secretarías (solo personal que no se encuentre relacionado directamente con una meta)</t>
  </si>
  <si>
    <t>Consultoría y/o personal de apoyo para Rediseño Institucional - CONJUNTO DE ACTIVIDADES</t>
  </si>
  <si>
    <t>Proyecto de dotación al Palacio Municipal</t>
  </si>
  <si>
    <t>Personal de apoyo de Comunicaciones</t>
  </si>
  <si>
    <t>Consultoría y/o personal de apoyo para MIV</t>
  </si>
  <si>
    <t>Personal de apoyo de la Oficina de Contratación</t>
  </si>
  <si>
    <t>Personal de apoyo para Seguimiento al PDM</t>
  </si>
  <si>
    <t>Personal de apoyo para el control urbano (para licencias y otros servicios)</t>
  </si>
  <si>
    <t>Nombre del Programa según el MCPGP</t>
  </si>
  <si>
    <t>Sector MCPGP</t>
  </si>
  <si>
    <t>Cód. Prog.</t>
  </si>
  <si>
    <t>Cód. Prod</t>
  </si>
  <si>
    <t>Ejec. 2024</t>
  </si>
  <si>
    <t>Información del Proyecto de Inversión, sus Actividades y su Ejecución para la vigencia 2025</t>
  </si>
  <si>
    <t>Programación y ejecución financiera de la vigencia 2025</t>
  </si>
  <si>
    <t>Actualización con fines de seguimiento de la vigencia 2025</t>
  </si>
  <si>
    <t>Programación Financiera para la vigencia 2025 desagregada por Fuente de Financiación</t>
  </si>
  <si>
    <t>Valor proyectado 2025</t>
  </si>
  <si>
    <t>Valor ejecutado en 2025</t>
  </si>
  <si>
    <t>% avance Físico 2024</t>
  </si>
  <si>
    <t>% avance Físico 2025</t>
  </si>
  <si>
    <t>Valor proyectado 2026</t>
  </si>
  <si>
    <t>Valor proyectado 2027</t>
  </si>
  <si>
    <t>Ejec. 2025</t>
  </si>
  <si>
    <t>Avance 2025</t>
  </si>
  <si>
    <t>Ejec. 2026</t>
  </si>
  <si>
    <t>Avance 2026</t>
  </si>
  <si>
    <t>Valor ejecutado en 2026</t>
  </si>
  <si>
    <t>% avance Físico 2026</t>
  </si>
  <si>
    <t>Valor ejecutado en 2027</t>
  </si>
  <si>
    <t>% avance Físico 2027</t>
  </si>
  <si>
    <t>Avance 2027</t>
  </si>
  <si>
    <t>Ejec. 2027</t>
  </si>
  <si>
    <t>Valor proyectado cuatrienio</t>
  </si>
  <si>
    <t>Valor ejecutado cuatrienio</t>
  </si>
  <si>
    <t>% de Avance acumulado</t>
  </si>
  <si>
    <t>Ejec. Total</t>
  </si>
  <si>
    <t>Avance Total</t>
  </si>
  <si>
    <t>24-27</t>
  </si>
  <si>
    <t>Código BPIN del Proyecto</t>
  </si>
  <si>
    <t>Observaciones importantes sobre la actualización realizada</t>
  </si>
  <si>
    <t>ICLD</t>
  </si>
  <si>
    <t>CPS Coordinadora, ludotecaria, orientación, servicios generales</t>
  </si>
  <si>
    <t>005-1. Servicio de alimentación a detenidos con medida de aseguramiento intramural ordenada por un juzgado en Estaciones de Polícia del Municipio
005-2 Apoyo a los servicios de bienestar para la población privada de la libertad en el Centro Penitenciario y Carcelario de Barrancabermeja</t>
  </si>
  <si>
    <t>Fortalecimiento de los espacios, estrategias y mecanismos de articulación institucional para la promoción del acceso a la justicia, la convivencia ciudadana y la resolución de conflictos en el Municipio de Sabana de Torres, Santander.</t>
  </si>
  <si>
    <t>001-1 Implementación del Plan de Acción del Centro de Convivencia Ciudadana</t>
  </si>
  <si>
    <t>002-1 Estudios y diseños para el mejoramiento, adecuación y ampliación del Centro de Convivencia Ciudadana
002-2 Mejoramiento, adecuación y ampliación de la infraestructura del Centro de Convivencia Ciudadana</t>
  </si>
  <si>
    <t>004-1 Apoyo para el fortalecimiento del programa Conciliadores en Equidad</t>
  </si>
  <si>
    <t>ICLD + SGP LI</t>
  </si>
  <si>
    <t>2.3.2.02.02.006.12.01
2.3.2.02.02.009.12.01</t>
  </si>
  <si>
    <t>Suministro de alimentación detenidos con medida intramural
Convenio INPEC</t>
  </si>
  <si>
    <t>Apoyo al fortalecimiento de la gestión de la información estadística y geográfica en el Municipio de Sabana de Torres, Santander</t>
  </si>
  <si>
    <t>Información Estadística</t>
  </si>
  <si>
    <t>045-1 Apoyo para el fortalecimiento del servicio de estratificación socioeconómica</t>
  </si>
  <si>
    <t>2.3.2.02.02.008.04.01
2.3.2.02.02.008.04.02</t>
  </si>
  <si>
    <t>ICDE + ICDL</t>
  </si>
  <si>
    <t xml:space="preserve">047-1 Apoyo al proceso de actualización catastral urbana y rural con enfoque multipropósito </t>
  </si>
  <si>
    <t>2.3.2.02.02.008.04.03</t>
  </si>
  <si>
    <t>Apoyos a la actualización catastral</t>
  </si>
  <si>
    <t>Apoyos al procesos de estratificación
Honorarios integrantes del comité de estratificación</t>
  </si>
  <si>
    <t>Apoyo a la inclusión productiva de pequeños y medianos productores rurales como estrategia para la promoción del desarrollo rural integral del Municipio de Sabana de Torres, Santander.</t>
  </si>
  <si>
    <t>SGP LI</t>
  </si>
  <si>
    <t>Apoyo logistica para implementación y/o fortalecimiento de proyecto productivo agropecuario</t>
  </si>
  <si>
    <t>OTRAS FUENTES</t>
  </si>
  <si>
    <t>REGALIAS</t>
  </si>
  <si>
    <t>GESTIÓN</t>
  </si>
  <si>
    <t>PRESUPUESTO</t>
  </si>
  <si>
    <t>ICLG + SGP LI</t>
  </si>
  <si>
    <t>Honorarios Lily, Ali y Rodrigo
CPS Apoyos para Asistencia Técnica Agropecuaria</t>
  </si>
  <si>
    <t>012-1 Apoyo a proyectos productivos agropecuarios</t>
  </si>
  <si>
    <t>013-1 Asistencia Técnica Agropecuaria (ATA) a pequeños y medianos productores rurales - Servicios de la Planta
013-2 Asistencia Técnica Agropecuaria (ATA) a pequeños y medianos productores rurales - Servicio de Apoyo</t>
  </si>
  <si>
    <t>014-1 Actualización de la Política Pública de Desarrollo Rural Integral</t>
  </si>
  <si>
    <t>No programada</t>
  </si>
  <si>
    <t>015-1 Apoyo y acompañamiento a la estructuración, gestión, y ejecución de proyectos integrales de desarrollo agropecuario y rural</t>
  </si>
  <si>
    <t>2.3.2.02.02.006.17.03</t>
  </si>
  <si>
    <t>016-1 Apoyo al desarrollo de mercados campesinos y otras actividades de fomento a la comercialización de productos agropecuarios y rurales</t>
  </si>
  <si>
    <t>Apoyo logistica para la realización de mercados campesinos</t>
  </si>
  <si>
    <t>017-1 Apoyo a la conmemoración del día del Campesino</t>
  </si>
  <si>
    <t>2.3.2.02.02.006.17.01</t>
  </si>
  <si>
    <t>Apoyo logistica para la conmemoración del día del campesino</t>
  </si>
  <si>
    <t>2.3.2.02.02.006.17.02</t>
  </si>
  <si>
    <t>018-1 Alistamiento, organización y gestión de aliados
018-2 Estrategia de difusión y promoción de la Feria
018-3 Apoyo logístico para el desarrollo de la Feria</t>
  </si>
  <si>
    <t>Apoyo logistica para le realización de la X Feria Agropecuaria, Agroindustrial, Comercial y Ganadera</t>
  </si>
  <si>
    <t>Apoyo a la organización y realización de la X Feria Agropecuaria, Agroindustrial, Comercial y Ganadera como estrategia para la promoción de desarrollo rural integal en el Municipio de Sabana de Torres, Santander.</t>
  </si>
  <si>
    <t>Alumbrado Público</t>
  </si>
  <si>
    <t>Apoyo para la modernización, mantenimiento y ampliación de la Red de Alumbrado Público del Municipio de Sabana de Torres, Santander.</t>
  </si>
  <si>
    <t>050-1 Servicio de modernización, mantenimiento y ampliación de la Red de Alumbrado Público</t>
  </si>
  <si>
    <t>2.3.2.02.02.006.21.01</t>
  </si>
  <si>
    <t>ICDE</t>
  </si>
  <si>
    <t>Transferencia de recursos a concesión de Alumbrado Público</t>
  </si>
  <si>
    <t>Apoyo al fortalecimiento de la calidad, cobertura, permanencia y pertinencia de la educación inicial, preescolar, básica y media, y promoción del acceso a la educación complementaria y superior en el Municipio de Sabana de Torres, Santander</t>
  </si>
  <si>
    <t>Transporte Escolar</t>
  </si>
  <si>
    <t>Reconstrucción de la Sede Principal del Colegio Integrado Madre de la Esperanza (CIME) del Municipio de Sabana de Torres (Santander) para el mejoramiento de los entornos de aprendizaje, la seguridad y la garantía del acceso al derecho a la educación de las y las estudiantes de la Institución Educativa.</t>
  </si>
  <si>
    <t>CIME</t>
  </si>
  <si>
    <t>2.3.2.02.02.009.22.05</t>
  </si>
  <si>
    <t>2.3.2.02.02.009.22.03</t>
  </si>
  <si>
    <t>CPS enlace de educación</t>
  </si>
  <si>
    <t>105-1 Apoyo a la implementación del Programa Alimentación Escolar (PAE)</t>
  </si>
  <si>
    <t>SGP Alimentación Escolar</t>
  </si>
  <si>
    <t>104-1 Dotación de implementos de apoyo para el proceso de aprendizaje de niños, niñas y adolescentes de sedes educativas oficiales
104-2 Dotación de menaje y utensilios de cocina como apoyo a la implementación del PAE</t>
  </si>
  <si>
    <t>Suministro de dotación escolar para sedes educativas, Suministro de dotación de menaje para restaurantes escolares</t>
  </si>
  <si>
    <t>Transferencias al Departamento para implementación del PAE</t>
  </si>
  <si>
    <t xml:space="preserve">Mantenimiento, mejoramiento y ampliación de sedes educativas </t>
  </si>
  <si>
    <t>Contratos de obra para mejoramiento de la infraestrctura educativa</t>
  </si>
  <si>
    <t>CPS o consultoría para formulación del Diagnóstico Integral y Plan de Infraestructura Educativa</t>
  </si>
  <si>
    <t>102-1 109-1 Formulación del Diagnóstico Integral y Plan de Infraestructura Educativa Municipal</t>
  </si>
  <si>
    <t>2.3.2.02.02.009.22.02</t>
  </si>
  <si>
    <t>CPS o consultoría para consultoría de estudios y diseños del CIME</t>
  </si>
  <si>
    <t>2.3.2.02.02.009.22.04</t>
  </si>
  <si>
    <t>108-1 Estudios y diseños para la reconstrucción la Sede Principal del Colegio Integrado Madre de la Esperanza (CIME)</t>
  </si>
  <si>
    <t>110-1 Servicio públicos de las Instituciones Educativas Oficiales del Municipio
110-2 Transferencias a Instituciones Educativas  - Calidad Gratuidad (SSF)</t>
  </si>
  <si>
    <t>2.3.2.02.02.006.22.02
2.3.2.02.02.006.22.03
2.3.2.02.02.006.22.04
2.3.2.02.02.008.22.01
2.3.2.02.02.009.22.01</t>
  </si>
  <si>
    <t>Contratos transporte escolar</t>
  </si>
  <si>
    <t>111-1 Apoyo financiero para promoción del acceso a la educación superior</t>
  </si>
  <si>
    <t>Convenios con Instituciones de Educación Superior o Educación para el Trabajo y el Desarrollo Humano</t>
  </si>
  <si>
    <t>2.3.2.02.02.008.23.01</t>
  </si>
  <si>
    <t>2.3.2.02.02.008.23.02</t>
  </si>
  <si>
    <t>CPS enlace TIC, Contratos para gobierno digital y seguridad digital</t>
  </si>
  <si>
    <t>Contratos para apoyo a punto vive digital u otras estrategias de apropiación social de las TIC</t>
  </si>
  <si>
    <t>Contratos para apoyo a zonas wifi u otras estrategias de conectividad comunitaria</t>
  </si>
  <si>
    <t>166-1 Fomento del acceso, uso y apropiación de las TIC</t>
  </si>
  <si>
    <t>167-1 Apoyo a zonas digitales para la promoción del acceso comunitario al internet</t>
  </si>
  <si>
    <t>168-1 Implementación de planes estratégicos e institucionales para el fortalecimiento de la Política de Gobierno Digital y Seguridad Digital</t>
  </si>
  <si>
    <t>Mejoramiento, adecuación y construcción de infraestructura vial urbana y rural para la promoción del desarrollo económico y la seguridad vial en el Municipio de Sabana de Torres, Santander.</t>
  </si>
  <si>
    <t>Infraestructura vial</t>
  </si>
  <si>
    <t>Contrato de señalización vial</t>
  </si>
  <si>
    <t>30-1 Instalación y adecuación de elementos de señalización vial</t>
  </si>
  <si>
    <t>027-1 Mantenimiento y reparación del banco de maquinarias (personal taller y repuestos)
027-2 Suministro de combustible para operación del banco de maquinarias
027-3 Mantenimiento periódico y rutinario de vías rurales (operarios, materiales, herramientas y alquiler de equipos)</t>
  </si>
  <si>
    <t>2.3.2.02.01.003.24.01
2.3.2.02.02.005.24.01</t>
  </si>
  <si>
    <t>CPS personal taller y operarios,  suministro de repuestos, combustible materiales, herramientas y alquiler de equipos</t>
  </si>
  <si>
    <t>2.3.2.01.03.001.32.01</t>
  </si>
  <si>
    <t>Convenio Ambiental</t>
  </si>
  <si>
    <t>52-1 Formulación del Plan Municipal de Ambiente y Desarrollo Sostenible</t>
  </si>
  <si>
    <t>53-1 Reforestación de ecosistemas</t>
  </si>
  <si>
    <t>54-1 Restauranción y recuperación de cuerpos de agua</t>
  </si>
  <si>
    <t>55-1 Compra, restauración, rehabilitación y/o recuperación de áreas de importancia estratégica para la conservación del recurso hídrico</t>
  </si>
  <si>
    <t>56-1 Apoyo a la implementación de estrategias y proyectos educativos y de participación ambiental</t>
  </si>
  <si>
    <t>Fortalecimiento de la promoción y el acceso a procesos artísticos y culturales en el Municipio de Sabana de Torres, Santander</t>
  </si>
  <si>
    <t>Consultoría y/o contrato de obra de infraestructura cultural</t>
  </si>
  <si>
    <t>113-1 Estructuración y gestión de proyectos de Infraestructuras Culturales durante el cuatrienio</t>
  </si>
  <si>
    <t>2.3.2.02.02.009.33.04</t>
  </si>
  <si>
    <t>114-1 Apoyo al fortalecimiento de la prestación de servicios bibliotecarios en la Biblioteca Pública Municipal</t>
  </si>
  <si>
    <t>115-1 Implementación de las Escuelas de Formación Artistica y Cultural (EFAC)
115-2 Dotación a las Escuelas de Formación Artistica y Cultural (EFAC)</t>
  </si>
  <si>
    <t>2.3.2.02.02.009.33.05</t>
  </si>
  <si>
    <t>116-1 Apoyo a otros procesos de formación artística y cultural</t>
  </si>
  <si>
    <t>2.3.2.02.02.009.33.03</t>
  </si>
  <si>
    <t>Transferencias a Colpensiones para programa BEPS Cultural</t>
  </si>
  <si>
    <t>117-1 Apoyo financiero a creadores y gestores culturales mediante el programa BEPS</t>
  </si>
  <si>
    <t>2.3.2.02.02.009.33.02</t>
  </si>
  <si>
    <t>119-1 Apoyo a la realización de eventos culturales - Agenda Cultural</t>
  </si>
  <si>
    <t>Transferencia a INDERCULTSA para eventos culturales</t>
  </si>
  <si>
    <t>Transferencia a INDERCULTSA para apoyo a otros procesos de formación artistica y cultural</t>
  </si>
  <si>
    <t>Transferencia a INDERCULTSA para CPS personal y dotación para escuelas de formación artistica y cultural</t>
  </si>
  <si>
    <t>Transferencia a INDERCULTSA para personal biblioteca, materiales y apoyo logistico a servicios de la biblioteca</t>
  </si>
  <si>
    <t>Transferencia a INDERCULTSA para apoyar translado de artistas a eventos fuera del Municipio</t>
  </si>
  <si>
    <t>112-1 Apoyo a Grupos, Artistas, Creadores y Gestores Culturales</t>
  </si>
  <si>
    <t>2.3.2.02.02.009.35.01</t>
  </si>
  <si>
    <t>2.3.2.02.02.009.35.02</t>
  </si>
  <si>
    <t xml:space="preserve">103-1 Adopción, implementación y seguimiento al Plan Educativo Municipal  </t>
  </si>
  <si>
    <t>031-1 Adopción, implementación y seguimiento al Plan Sectorial de Turismo</t>
  </si>
  <si>
    <t>Promoción del Desarrollo Económico, la Productividad y la Competitividad del Comercio, la Industria y el Turismo en el Municipio de Sabana de Torres, Santander</t>
  </si>
  <si>
    <t>Comercio, Industria y Turismo</t>
  </si>
  <si>
    <t>033-1 Estrategia para la promoción y el fortalecimiento del Sector Comercio, Industria y Turismo</t>
  </si>
  <si>
    <t>CPS Enlace Turismo</t>
  </si>
  <si>
    <t>Apoyo a la promoción del empleo, el trabajo decente, el emprendimiento y la inclusión productiva de la población vulnerable como estrategia para el fomento del desarrollo económico y social  en el Municipio de Sabana de Torres, Santander</t>
  </si>
  <si>
    <t>035-1 Apoyo, acompañamiento y asistencia técnica a emprendedores locales</t>
  </si>
  <si>
    <t>2.3.2.02.02.008.36.05</t>
  </si>
  <si>
    <t>2.3.2.02.02.008.36.06</t>
  </si>
  <si>
    <t>CPS Enlace Empleo y Emprendimiento</t>
  </si>
  <si>
    <t>044-1 Adopción, implementación y seguimiento a la Política Pública de Empleo y Trabajo Decente</t>
  </si>
  <si>
    <t>043-1 Etrategia para la promoción del empleo inclusivo</t>
  </si>
  <si>
    <t xml:space="preserve">
037-1 Apoyo a emprendimientos productivos de mujeres</t>
  </si>
  <si>
    <t>036-1 Apoyo a emprendimientos productivas de víctimas del conflicto</t>
  </si>
  <si>
    <t>038-1 Apoyo a emprendimientos productivos de jóvenes</t>
  </si>
  <si>
    <t>039-1 Apoyo a emprendimientos productivos de personas con discapacidad y/o cuidadores</t>
  </si>
  <si>
    <t>040-1 Apoyo a emprendimientos productivos de personas mayores</t>
  </si>
  <si>
    <t>042-1 Apoyo a emprendimientos productivos de personas pertenecientes a grupos étnicos</t>
  </si>
  <si>
    <t>041-1 Apoyo a emprendimientos productivos de personas en proceso de reintegración y reincorporación</t>
  </si>
  <si>
    <t>2.3.2.02.02.009.36.01</t>
  </si>
  <si>
    <t>Suministro de apoyos a proyectos productivos</t>
  </si>
  <si>
    <t>2.3.2.02.02.008.36.03</t>
  </si>
  <si>
    <t>2.3.2.02.02.008.36.02</t>
  </si>
  <si>
    <t>2.3.2.02.02.008.36.01</t>
  </si>
  <si>
    <t>2.3.2.02.02.009.36.02</t>
  </si>
  <si>
    <t>2.3.2.02.02.009.36.03</t>
  </si>
  <si>
    <t>2.3.2.02.02.008.36.04</t>
  </si>
  <si>
    <t>SIN FINANCIACIÓN</t>
  </si>
  <si>
    <t>CPS Coordinadora y Profesional de apoyo Oficina de Tierras</t>
  </si>
  <si>
    <t>057-1 Asistencia técnica para la legalización y regularización urbanística de asentamientos humanos</t>
  </si>
  <si>
    <t>058-1 Asistencia técnica para el saneamiento y titulación de predios</t>
  </si>
  <si>
    <t>SP - Tierras</t>
  </si>
  <si>
    <t>CPS resto de personal de Oficina de Tierras</t>
  </si>
  <si>
    <t>CPS personal de mantenimiento de espacios públicos "De Todito"</t>
  </si>
  <si>
    <t>CPS personal de mantenimiento de zonas verdes "Guadañadores"</t>
  </si>
  <si>
    <t>064-1 Mantenimiento, adecuación y/o ampliación de espacios públicos</t>
  </si>
  <si>
    <t>065-1 Mantenimiento de Zonas Verdes</t>
  </si>
  <si>
    <t>2.3.2.02.02.009.40.03</t>
  </si>
  <si>
    <t>066-1 Apoyo financiero para la relocalización transitoria de hogares</t>
  </si>
  <si>
    <t xml:space="preserve">Apoyo financiero para arrendamiento de familias desalojadas </t>
  </si>
  <si>
    <t>Contrato de obra para pozos profundos</t>
  </si>
  <si>
    <t>Construción de pozos perforados para contribuir en la garantia del suministro de agua potable en el sector urbano del Municipio de Sabana de Torres, Santander</t>
  </si>
  <si>
    <t>Pozos profundos</t>
  </si>
  <si>
    <t>069-1 Construción de pozos perforados</t>
  </si>
  <si>
    <t>2.3.2.02.02.005.40.02</t>
  </si>
  <si>
    <t>PTAR</t>
  </si>
  <si>
    <t>070-1 Mantenimiento de Plantas de Tratamiento de Aguas Residuales (PTAR)</t>
  </si>
  <si>
    <t>Mantenimiento a Plantas de Tratamiento de Aguas Residuales (PTAR) en zona urbana y rural del Municipio de Sabana de Torres (Santander)</t>
  </si>
  <si>
    <t>2.3.3.01.02.004.01.01
2.3.3.01.02.004.01.02
2.3.3.01.02.004.02.01
2.3.3.01.02.004.02.02
2.3.3.01.02.004.03.01
2.3.3.01.02.004.03.02</t>
  </si>
  <si>
    <t>Transferencias a Empresas de Servicios Públicos por concepto de subsidios</t>
  </si>
  <si>
    <t>Subsidios para los usuarios de estratos 1, 2 y 3 de los servicios públicos domiciliarios de acueducto, alcantarillado y aseo del Municipio de Sabana de Torres, Santander|</t>
  </si>
  <si>
    <t>Subsidios servicios públicos</t>
  </si>
  <si>
    <t>072-1 Subsidios para los usuarios de estratos 1, 2 y 3 del servicio público domiciliario de acueducto
072-2 Subsidios para los usuarios de estratos 1, 2 y 3 del servicio público domiciliario de alcantarillado
072-3 Subsidios para los usuarios de estratos 1, 2 y 3 del servicio público domiciliario de aseo</t>
  </si>
  <si>
    <t>2.3.2.02.02.008.40.03</t>
  </si>
  <si>
    <t>CPS o consultaria para asesoría a acuductos veredales</t>
  </si>
  <si>
    <t>Asistencia técnica y acompañamiento para la sostenibilidad y funcionamiento de acueductos veredales</t>
  </si>
  <si>
    <t>2.3.2.02.02.008.40.04</t>
  </si>
  <si>
    <t>SP - Servicios Públicos</t>
  </si>
  <si>
    <t>Actualización, Implementación y seguimiento al Plan de Gestión Integral de Residuos Sólidos (PGIRS) del Municipio de Sabana de Torres, Santander</t>
  </si>
  <si>
    <t>PGIR</t>
  </si>
  <si>
    <t>075-1 Actualización del Plan de Gestión Integral de Residuos Sólidos (PGIRS)</t>
  </si>
  <si>
    <t>076-1 Implementación y seguimiento del Plan de Gestión Integral de Residuos Sólidos (PGIRS)</t>
  </si>
  <si>
    <t>Consultoría y/o CPS de personal para actualizar el PGIRS</t>
  </si>
  <si>
    <t>2.3.2.02.02.009.40.05</t>
  </si>
  <si>
    <t>Contrato de apoyo logistica para la realización de campaña para gestión de residuos sólidos en el sector rural</t>
  </si>
  <si>
    <t>Fortalecimiento de la recreación, la actividad física y el deporte para la construcción del tejido social, y apoyo a la formación, preparación y desarrollo de talentos deportivos en el Municipio de Sabana de Torres, Santander</t>
  </si>
  <si>
    <t>Deporte y Recreación</t>
  </si>
  <si>
    <t>156-1 Apoyo a la participación de deportistas en competencias  departamentales, regionales y nacionales</t>
  </si>
  <si>
    <t>2.3.2.02.02.009.43.03</t>
  </si>
  <si>
    <t>2.3.2.02.02.009.43.04</t>
  </si>
  <si>
    <t>157-1 Estrategias de promoción de la actividad física, la recreación y el deporte</t>
  </si>
  <si>
    <t>Transferencia a INDERCULTSA para combustible, respuestos, mantenimientos y conductor del bus, y otros gastos de  viaticos</t>
  </si>
  <si>
    <t>Transferencia a INDERCULTSA para gastos de personal y suministros de apoyo logistico para programas distintos a Escuelas y Eventos</t>
  </si>
  <si>
    <t>2.3.2.02.02.008.43.01</t>
  </si>
  <si>
    <t>Transferencia a INDERCULTSA para gastos de personal, herramientas y materiales para mantenimiento periodico de escenarios deportivos</t>
  </si>
  <si>
    <t>Contratos de obra para mantenimiento de infraestructura deportiva</t>
  </si>
  <si>
    <t>158-1 Mantenimiento y embellecimiento de escenarios deportivos</t>
  </si>
  <si>
    <t>159-1 Recuperación, adecuación y remodelación de infraestructura deportiva o recreativa</t>
  </si>
  <si>
    <t>Mantenimiento y recuperación de la infraestructura deportiva para la promoción  de la recreación, la actividad física y el deporte y la formación, preparación y desarrollo de talentos deportivos en el Municipio de Sabana de Torres, Santander</t>
  </si>
  <si>
    <t>Infraestructura deportiva</t>
  </si>
  <si>
    <t>Transferencia a INDERCULTSA para CPS personal y dotación para escuelas de formación deportiva</t>
  </si>
  <si>
    <t>162-1 Implementación de las Escuelas de Formación Deportiva (EFD)
162-2 Dotación a las Escuelas de Formación Deportiva (EFD)</t>
  </si>
  <si>
    <t>2.3.2.02.02.009.43.02</t>
  </si>
  <si>
    <t>163-1 Apoyo al desarrollo de eventos deportivos y recreativos</t>
  </si>
  <si>
    <t>Transferencia a INDERCULTSA para eventos deportivos</t>
  </si>
  <si>
    <t>Fortalecimiento institucional de los procesos estratégicos, misionales y de apoyo de la secretaría General y de Hacienda del Municipio de Sabana de Torres, Santander</t>
  </si>
  <si>
    <t>2.3.2.02.02.008.45.09</t>
  </si>
  <si>
    <t>CPS personal  para control al espacio público</t>
  </si>
  <si>
    <t>006-1 Apoyo al control del Espacio Público</t>
  </si>
  <si>
    <t xml:space="preserve">Fortalecimiento de la Seguridad y Convivencia Ciudadana mediante la implementación de las acciones incluidas en el Plan Integral de Seguridad y Convivencia Ciudadana - PISCC 2024-2027 del Municipio de Sabana de Torres, Santander </t>
  </si>
  <si>
    <t>007-1 Implementación y seguimiento del Plan Integral de Seguridad y Convivencia Ciudadana PISCC
007-2 Promoción de la cultura y la convivencia ciudadana en el marco de las estrategias del PISCC</t>
  </si>
  <si>
    <t>2.3.2.02.02.009.45.09
2.3.2.02.02.009.45.10
2.3.2.02.02.009.45.11</t>
  </si>
  <si>
    <t>Contratos de implementación de las acciones del PISCC, campañas de cultura ciudadana, suministro de material para Medidas Correctivas</t>
  </si>
  <si>
    <t>2.3.2.02.02.009.45.07</t>
  </si>
  <si>
    <t>Contrato o convenio de apoyo logistico para albergues, esterilización, campaña de tenencia responsable</t>
  </si>
  <si>
    <t>2.3.2.02.02.009.45.14</t>
  </si>
  <si>
    <t>Convenio cabildo verde para apoyo a atención a fauna silvestre</t>
  </si>
  <si>
    <t>Inspección y Comisaria</t>
  </si>
  <si>
    <t>honorarios de la Inspectora, CPS personal de apoyo a la Inspección</t>
  </si>
  <si>
    <t>Honorarios Comisaria, CPS personal de apoyo a la comisaria, alquiler de camioneta</t>
  </si>
  <si>
    <t>2.3.2.02.02.009.45.05</t>
  </si>
  <si>
    <t>Apoyo a las acciones de Gestión del Riesgo de Desastres y Respuesta a Emergencias en el marco de la implementación y seguimiento al Plan Municipal de Gestión del Riesgo de Desastres  - PMGRD y la Estrategia Municipal para la Respuesta a Emergencias - EMRE en el Municipio de Sabana de Torres, Santander</t>
  </si>
  <si>
    <t>011-1 Apoyo para la atención especializada e interdisciplinaria en la Comisaria de Familia</t>
  </si>
  <si>
    <t>009-1 Apoyo a la atención y protección de fauna silvestre</t>
  </si>
  <si>
    <t>008-1 Campaña de promoción de tenencia responsable de mascotas
008-2 Apoyo financiero a refugios y fundaciones que albergan animales domesticos en condición de calle (incluye jornadas de esterilización)</t>
  </si>
  <si>
    <t>010-1 Apoyo para la atención de contravenciones y solución de conflictos de convivencia ciudadana</t>
  </si>
  <si>
    <t>078-1 Gestión del Riesgo de Desastres y Respuesta a Emergencias</t>
  </si>
  <si>
    <t>Contratos para gestión de riesgos y atención a desastres</t>
  </si>
  <si>
    <t>079-1 Apoyo a la Defensa Civil Colombiana</t>
  </si>
  <si>
    <t>Convenio de apoyo a la defensa civil, o contrato de suministro y/o apoyo logistico</t>
  </si>
  <si>
    <t>SP - Gestión del Riesgo</t>
  </si>
  <si>
    <t>080-1 Trasnferencia a Bomberos Voluntarios</t>
  </si>
  <si>
    <t>2.3.2.02.02.009.45.13</t>
  </si>
  <si>
    <t>Conveno bomberos</t>
  </si>
  <si>
    <t>2.3.2.02.02.009.45.08</t>
  </si>
  <si>
    <t>Fortalecimiento institucional de los procesos estratégicos, misionales y de apoyo de la secretaría de Planeación del Municipio de Sabana de Torres, Santander</t>
  </si>
  <si>
    <t>170-1 Apoyo técnico y administrativo al Consejo Territorial de Planeación - CTP</t>
  </si>
  <si>
    <t>Contrato de apoyo logistico y/o suministros para el CTP</t>
  </si>
  <si>
    <t>2.3.2.02.02.009.45.16</t>
  </si>
  <si>
    <t>Contrato de apoyo logistico y/o CPS para rendición de cuentas</t>
  </si>
  <si>
    <t>Prog.</t>
  </si>
  <si>
    <t>2.3.2.02.02.009.45.15</t>
  </si>
  <si>
    <t>Fortalecimiento Planeación</t>
  </si>
  <si>
    <t>171-1 Apoyo al fortalecimiento de Organismos de Acción Comunal</t>
  </si>
  <si>
    <t>173-1 Estrategia de Rendición de Cuentas</t>
  </si>
  <si>
    <t>2.3.2.02.02.009.45.17</t>
  </si>
  <si>
    <t>174-1 Apoyo a procesos electorales</t>
  </si>
  <si>
    <t>Contrato de apoyo logistica para el desarrollo de las actividades de la política pública de libertad religiosa</t>
  </si>
  <si>
    <t>Convenio o contrato de apoyo logistico para los procesos electorales</t>
  </si>
  <si>
    <t>Contrato de pretación de servicios profesionales y/o contrato de apoyo logistico o suministros para desarrollar las actividades incluidas en la estrategia de rendición de cuentas</t>
  </si>
  <si>
    <t>Libertad de Religiosa</t>
  </si>
  <si>
    <t>2.3.2.02.02.008.45.14</t>
  </si>
  <si>
    <t xml:space="preserve">Contrato de prestación de servicio de personal de apoyo al área de gestión documental, y contratos de suministro y apoyo </t>
  </si>
  <si>
    <t>Contrato de prestación de servicio de personal de apoyo al control interno</t>
  </si>
  <si>
    <t>177-1 Fortalecimiento al Sistema de Control Interno</t>
  </si>
  <si>
    <t>178-1 Fortalecimiento a la gestión tributaria, presupuestal y eficiencia del gasto público</t>
  </si>
  <si>
    <t>176-1 Fortaleicmiento al Sistema de Gestión Documental</t>
  </si>
  <si>
    <t>175-1 Acciones de Política Pública Integral de Libertad Religiosa y de Cultos</t>
  </si>
  <si>
    <t>2.3.2.02.02.008.45.11</t>
  </si>
  <si>
    <t>2.3.2.02.02.008.45.12</t>
  </si>
  <si>
    <t>179-1 Gestión del pasivo pensional.</t>
  </si>
  <si>
    <t>Contratos de prestación de servicios de personal para gestión tributaria y presupuestal</t>
  </si>
  <si>
    <t>Contratos de prestación de servicios de personal para gestión del FONPET</t>
  </si>
  <si>
    <t>180-1 Implementación y actualización del Sisbén</t>
  </si>
  <si>
    <t>181-1 Implementación de planes institucionales para la gestión estratégica del talento humano</t>
  </si>
  <si>
    <t>2.3.2.02.02.009.45.01
2.3.2.02.02.009.45.02
2.3.2.02.02.009.45.03</t>
  </si>
  <si>
    <t>Contrato de Plan de Seguridad y Salud en el Trabajo, Contrato de Plan de Capacitación y Plan de Bienestar</t>
  </si>
  <si>
    <t>182-1 Apoyo a implementación de habitaciones higiénicas para servidores públicos</t>
  </si>
  <si>
    <t>2.3.2.02.02.009.45.12</t>
  </si>
  <si>
    <t>2.3.2.02.02.008.45.15</t>
  </si>
  <si>
    <t>2.3.2.02.02.009.45.18</t>
  </si>
  <si>
    <t>2.3.2.02.02.008.45.16</t>
  </si>
  <si>
    <t>Fortalecimiento General y de Hacienda</t>
  </si>
  <si>
    <t>2.3.2.02.02.008.45.08</t>
  </si>
  <si>
    <t>2.3.2.02.02.008.45.13</t>
  </si>
  <si>
    <t>2.3.2.02.02.008.41.04</t>
  </si>
  <si>
    <t>2.3.2.02.02.008.41.05</t>
  </si>
  <si>
    <t>2.3.2.02.02.008.41.06</t>
  </si>
  <si>
    <t>2.3.2.02.01.003.41.01</t>
  </si>
  <si>
    <t>2.3.2.02.02.008.41.07</t>
  </si>
  <si>
    <t>2.3.2.02.02.008.41.15</t>
  </si>
  <si>
    <t>2.3.2.02.02.006.41.04</t>
  </si>
  <si>
    <t>Hogar de Paso y SRPA</t>
  </si>
  <si>
    <t>2.3.2.02.02.008.41.08</t>
  </si>
  <si>
    <t>2.3.2.02.02.008.41.09</t>
  </si>
  <si>
    <t>Inclusión Social</t>
  </si>
  <si>
    <t>Adecuaciones Centro Vida</t>
  </si>
  <si>
    <t>Atención Centro Vida</t>
  </si>
  <si>
    <t>Apoyo a la implementación de la política pública nacional para la prevención, protección, atención, asistencia y reparación integral a las víctimas del conflicto armado en el Muncipio de Sabana de Torres, Santander</t>
  </si>
  <si>
    <t>Atención integral al adulto mayor a través de los servicios de centro de vida y centro de bienestar en el Municipio de Sabana de Torres, Santander</t>
  </si>
  <si>
    <t>Mantenimiento y adecuación del Centro Vida Martha Yaneth para el fortalecimiento de la atención integral al adulto mayor en el Municipio de Sabana de Torres, Santander</t>
  </si>
  <si>
    <t>Apoyo a la implementación de políticas públicas sociales y estrategias para la inclusión de personas en situación de vulnerabilidad y sujetos de especial protección constitucional en el Municipio de Sabana de Torres, Santander</t>
  </si>
  <si>
    <t>Apoyo al proceso de restablecimiento de derechos de niños, niñas, adolescentes y jóvenes y atención a menores vinculados al Sistema de Responsabilidad Penal para Adolescentes (SRPA) en el Municipio de Sabana de Torres, Santander.</t>
  </si>
  <si>
    <t>Pista Motovelocidad</t>
  </si>
  <si>
    <t>Implementación de estrategias de bienestar animal para promoción del cuidado y apoyo a la atención de animales domésticos y silvestres que se encuentren en condición de abandono, pérdida, desatención estatal, tenencia irresponsable o en situación de vulnerabilidad en el Municipio de Sabana de Torres, Santander.</t>
  </si>
  <si>
    <t>Rendición de Cuentas y CTP</t>
  </si>
  <si>
    <t>Promoción de la Participación Ciudadana, el control social y el diálogo ciudadano el Municipio de Sabana de Torres, Santander</t>
  </si>
  <si>
    <t>Desarrollo de los mecanimos de promoción de la convivencia ciudadana y la resolución de conflictos mediante apoyo al fortalecimiento de las capacidades de la Inspección de Polícia y la Comisaria de Familia del Municipio de Sabana de Torres, Santander</t>
  </si>
  <si>
    <t>Apoyo a la implementación de la Política Pública Integral de Libertad Religiosa y de Cultos en el Municipio de Sabana de Torres, Santander</t>
  </si>
  <si>
    <t>Tierras y Desarrollo Urbano</t>
  </si>
  <si>
    <t>Fortalecimiento del ordenamiento territorial, el desarrollo urbano, la formalización de la propiedad, el espacio público y la promoción del acceso a soluciones de vivienda en el Municipio de Sabana de Torres, Santander</t>
  </si>
  <si>
    <t>2.3.2.02.02.008.41.10</t>
  </si>
  <si>
    <t>Fuente de Financiación</t>
  </si>
  <si>
    <t>2.3.2.02.02.009.19.19
2.3.2.02.02.009.19.20
2.3.2.02.02.009.19.21
2.3.2.02.02.009.19.22</t>
  </si>
  <si>
    <t>OTROS (Contribución sobre contratos de obra pública) + ICDE</t>
  </si>
  <si>
    <t>2.3.2.02.02.008.45.10</t>
  </si>
  <si>
    <t>2.3.1.01.01.001.01.45.01
2.3.1.01.01.001.06.45.01
2.3.1.01.01.001.07.45.01
2.3.1.01.01.001.08.01.45.01
2.3.1.01.01.001.08.02.45.01
2.3.1.01.01.001.10.45.01
2.3.1.01.02.001.45.01
2.3.1.01.02.002.45.01
2.3.1.01.02.003.01.45.01
2.3.1.01.02.003.02.45.01
2.3.1.01.02.004.45.01
2.3.1.01.02.005.45.01
2.3.1.01.02.006.45.01
2.3.1.01.02.007.45.01
2.3.1.01.02.008.45.01
2.3.1.01.02.009.45.01
2.3.1.01.03.001.01.45.01
2.3.1.01.03.001.02.45.01
2.3.1.01.03.001.03.45.01
2.3.2.02.02.008.45.06</t>
  </si>
  <si>
    <t>ICDE + ICDL + SGP LI</t>
  </si>
  <si>
    <t>2.3.1.01.01.001.01.17.01
2.3.1.01.01.001.06.17.01
2.3.1.01.01.001.07.17.01
2.3.1.01.01.001.08.01.17.01
2.3.1.01.01.001.08.02.17.01 
2.3.1.01.01.001.10.17.01
2.3.1.01.02.001.17.01
2.3.1.01.02.002.17.01
2.3.1.01.02.003.01.17.01
2.3.1.01.02.003.02.17.01
2.3.1.01.02.004.17.01
2.3.1.01.02.005.17.01
2.3.1.01.02.006.17.01
2.3.1.01.02.007.17.01
2.3.1.01.02.008.17.01
2.3.1.01.02.009.17.01
2.3.1.01.03.001.01.17.01
2.3.1.01.03.001.02.17.01
2.3.1.01.03.001.03.17.01
2.3.2.02.02.008.17.01</t>
  </si>
  <si>
    <t xml:space="preserve">RF ICLD </t>
  </si>
  <si>
    <t>OTROS (Impuestos de Transporte por Oleoductos y Gasoductos)</t>
  </si>
  <si>
    <t>2.3.2.02.02.008.40.01
2.3.2.02.02.009.43.03</t>
  </si>
  <si>
    <t>2.3.2.02.02.008.40.02
2.3.2.02.02.009.43.03</t>
  </si>
  <si>
    <t xml:space="preserve">2.3.2.02.02.008.32.02 </t>
  </si>
  <si>
    <t xml:space="preserve">ICLD </t>
  </si>
  <si>
    <t>SGP Agua Potable + ICDE (Sobretasa de Solidaridad Servicios)</t>
  </si>
  <si>
    <t>ICDE (Sobretasa Bomberil)</t>
  </si>
  <si>
    <t>2.3.2.02.01.003.19.01
2.3.2.02.02.009.19.01
2.3.2.02.02.009.19.18</t>
  </si>
  <si>
    <t xml:space="preserve">SGP SALUD + OTROS (ADRES + Coljuegos) </t>
  </si>
  <si>
    <t>SGP SALUD</t>
  </si>
  <si>
    <t>2.3.2.02.02.005.19.01
2.3.2.02.02.009.19.16</t>
  </si>
  <si>
    <t>SGP LI + ICLD + OTROS (Impuestos de Transporte por Oleoductos y Gaseoductos)</t>
  </si>
  <si>
    <t>SGP SALUD + OTROS (ADRES + Coljuegos) + Departamento</t>
  </si>
  <si>
    <t>SGP LI + OTROS (Impuestos de Transporte por Oleoductos y Gasoductos)</t>
  </si>
  <si>
    <t>2.3.2.02.02.006.22.01
2.3.2.02.02.006.22.01</t>
  </si>
  <si>
    <t>OTROS (Impuestos de Transporte por Oeoductos y Gasoductos)</t>
  </si>
  <si>
    <t>ICDE (Estampilla ProCultura)</t>
  </si>
  <si>
    <t>ICLI</t>
  </si>
  <si>
    <t>2.3.2.02.02.008.41.11</t>
  </si>
  <si>
    <t>2.3.2.02.02.008.41.12</t>
  </si>
  <si>
    <t>2.3.2.02.02.008.41.13</t>
  </si>
  <si>
    <t>2.3.2.02.02.008.41.14</t>
  </si>
  <si>
    <t>2.3.2.02.01.004.41.01</t>
  </si>
  <si>
    <t>2.3.2.02.02.005.41.01</t>
  </si>
  <si>
    <t>2.3.2.02.02.006.41.01
2.3.2.02.02.006.41.02
2.3.2.02.02.006.41.03</t>
  </si>
  <si>
    <t xml:space="preserve">ICLD + ICDE (Estampilla ProAnciano) + SGP LI + Otros (Transferencia Gobieno General) </t>
  </si>
  <si>
    <t>ICDE (Tasa ProDeporte y recreación)</t>
  </si>
  <si>
    <t>SGP Deporte + ICDE N (Tasa ProDeporte y Recreación)</t>
  </si>
  <si>
    <t>OTROS ( Impuestos de transporte por Oleoductos y Gasoductos)</t>
  </si>
  <si>
    <t>Implementación de obras complementarias para la puesta en marcha de la plaza de mercado Juan de Jesus Madrid del Municipio de Sabana de Torres</t>
  </si>
  <si>
    <t>Optimización de la red de acueducto y alcantarillado y construcción de pavimento rigido etapa 1 en el Barrio Buenos Aires del casco Urbano del Municipio de Sabana de Torres</t>
  </si>
  <si>
    <t>Acueducto y Alcantarillado Buenos Aires</t>
  </si>
  <si>
    <t>Optimización de las redes de acueducto y alcantarillado sanitario pluvial - etapa 2 del Barrio Comuneros del Municipio de Sabana de Torres, Santander</t>
  </si>
  <si>
    <t>Acueducto y Alcantarillado Comuneros</t>
  </si>
  <si>
    <t>Construcción de pista de motovelocidad - Etapa I en el Municipio de Sabana de Torres, Santander</t>
  </si>
  <si>
    <t>ICLD + OTROS (Imptos de Transporte por Oleoductos y Gasoductos)</t>
  </si>
  <si>
    <t>Prestación del servicio de transporte escolar en el Municipio de Sabana de Torres</t>
  </si>
  <si>
    <t>ICDE (Estampilla ProCultura) + SGP Cultura</t>
  </si>
  <si>
    <t>Ejecutado</t>
  </si>
  <si>
    <t>Ejecutada</t>
  </si>
  <si>
    <t>Sin financiación</t>
  </si>
  <si>
    <t>Cementerio</t>
  </si>
  <si>
    <t>Fortalecimiento  Desarrollo</t>
  </si>
  <si>
    <t>Desarrollo Económico</t>
  </si>
  <si>
    <t>56300000+93500000</t>
  </si>
  <si>
    <t>43. Deporte</t>
  </si>
  <si>
    <t>Apropiado</t>
  </si>
  <si>
    <t>Dependencia / Sector</t>
  </si>
  <si>
    <t>DESARROLLO</t>
  </si>
  <si>
    <t>MP</t>
  </si>
  <si>
    <t>MG</t>
  </si>
  <si>
    <t>17. Agricultura</t>
  </si>
  <si>
    <t>19. Salud</t>
  </si>
  <si>
    <t>32. Ambiente</t>
  </si>
  <si>
    <t>35. Comercio</t>
  </si>
  <si>
    <t>39. CTeI</t>
  </si>
  <si>
    <t>41. Inclusión</t>
  </si>
  <si>
    <t>45. Gobierno</t>
  </si>
  <si>
    <t>TRANSITO</t>
  </si>
  <si>
    <t>HACIENDA</t>
  </si>
  <si>
    <t>12. Justicia</t>
  </si>
  <si>
    <t>PLANEACIÓN</t>
  </si>
  <si>
    <t>04. Estadística</t>
  </si>
  <si>
    <t>21. Minas</t>
  </si>
  <si>
    <t xml:space="preserve">33. Cultura </t>
  </si>
  <si>
    <t>40. Vivienda</t>
  </si>
  <si>
    <t>SP - Sisbén</t>
  </si>
  <si>
    <t>SP - Contratación</t>
  </si>
  <si>
    <t>MP SGR</t>
  </si>
  <si>
    <t>MP Ppto</t>
  </si>
  <si>
    <t>Total MP $</t>
  </si>
  <si>
    <t>Total M</t>
  </si>
  <si>
    <t>Proyectado SGR</t>
  </si>
  <si>
    <t>Cursos realizados (330108700)</t>
  </si>
  <si>
    <t>Nuevo</t>
  </si>
  <si>
    <t>Apoyar la dotación de treinta (30) espacios de atención a la primera infancia durante el cuatrienio.</t>
  </si>
  <si>
    <t>Valor meta física 2025</t>
  </si>
  <si>
    <t>Meta 2025</t>
  </si>
  <si>
    <t>Proyecto de Inversión</t>
  </si>
  <si>
    <t>Línea Estratégica, Sector y Programa</t>
  </si>
  <si>
    <t>Meta de Producto, Producto e Indicador de Producto aprobrado en el PDM</t>
  </si>
  <si>
    <t>Programación financiera de la vigencia 2025</t>
  </si>
  <si>
    <t>2.3.1.01.01.001.01.17.01 y otros</t>
  </si>
  <si>
    <t>2.3.1.01.01.001.01.45.01
 y otros</t>
  </si>
  <si>
    <t>Código Prog. MCPGP</t>
  </si>
  <si>
    <t>MP SF</t>
  </si>
  <si>
    <t>Proyectos de Inversión</t>
  </si>
  <si>
    <t>Valor proyectado</t>
  </si>
  <si>
    <t>Sector de Inversión</t>
  </si>
  <si>
    <t>Metas asociadas</t>
  </si>
  <si>
    <t>43. Deporte y Recreación</t>
  </si>
  <si>
    <t>SINTESIS POR SECTORES</t>
  </si>
  <si>
    <t>Tipo de acumulación</t>
  </si>
  <si>
    <t>Tipo de acumulación de la meta</t>
  </si>
  <si>
    <t>Acumulativo</t>
  </si>
  <si>
    <t>No acumulativo</t>
  </si>
  <si>
    <t>Meta Cuatrienio</t>
  </si>
  <si>
    <t>Programación Financiera 2024-2027</t>
  </si>
  <si>
    <t xml:space="preserve">Programación física 2024-2027 </t>
  </si>
  <si>
    <t>Proyección financiera 2024</t>
  </si>
  <si>
    <t>Proyección financiera 2025</t>
  </si>
  <si>
    <t>Proyección financiera 2026</t>
  </si>
  <si>
    <t>Proyección financiera 2027</t>
  </si>
  <si>
    <t>Proyección Cuatrienio</t>
  </si>
  <si>
    <t>Proyección financiera indicativa para la vigencia 2024</t>
  </si>
  <si>
    <t>Proyección financiera indicativa para la vigencia 2025</t>
  </si>
  <si>
    <t>Proyección financiera indicativa para la vigencia 2026</t>
  </si>
  <si>
    <t>Proyección financiera indicativa para la vigencia 2027</t>
  </si>
  <si>
    <t>Proyección financiera indicativa para el cuatrienio</t>
  </si>
  <si>
    <t>RP - ICLD 2024</t>
  </si>
  <si>
    <t>SGP Libre Destinación 2024</t>
  </si>
  <si>
    <t>RP - ICDE 
2024</t>
  </si>
  <si>
    <t>SGP Educación 
2024</t>
  </si>
  <si>
    <t xml:space="preserve"> SGP Salud 
2024</t>
  </si>
  <si>
    <t>SGP Deporte
2024</t>
  </si>
  <si>
    <t>SGP Cultura 
2024</t>
  </si>
  <si>
    <t>SGP Libre Inversión 
2024</t>
  </si>
  <si>
    <t>SGP Alim. Escolar
2024</t>
  </si>
  <si>
    <t>SGP Río Magdalena
2024</t>
  </si>
  <si>
    <t>SGP APSB
2024</t>
  </si>
  <si>
    <t>Crédito
2024</t>
  </si>
  <si>
    <t>Cof. Departamento 2024</t>
  </si>
  <si>
    <t>Cof. Nación
2024</t>
  </si>
  <si>
    <t xml:space="preserve"> SGR - Regalías
2024</t>
  </si>
  <si>
    <t>Otros 2024</t>
  </si>
  <si>
    <t>Total 2024</t>
  </si>
  <si>
    <t>RP - ICLD
2025</t>
  </si>
  <si>
    <t>RP - ICDE
2025</t>
  </si>
  <si>
    <t>SGP Educación
2025</t>
  </si>
  <si>
    <t xml:space="preserve"> SGP Salud
2025</t>
  </si>
  <si>
    <t>SGP Cultura
2025</t>
  </si>
  <si>
    <t>SGP Deporte
2025</t>
  </si>
  <si>
    <t>SGP Libre Inversión
2025</t>
  </si>
  <si>
    <t>SGP Libre Destinación 2025</t>
  </si>
  <si>
    <t>SGP Alim. Escolar
2025</t>
  </si>
  <si>
    <t>SGP Río Magdalena
2025</t>
  </si>
  <si>
    <t>SGP APSB
2025</t>
  </si>
  <si>
    <t>Crédito
2025</t>
  </si>
  <si>
    <t>Cof. Departamento
2025</t>
  </si>
  <si>
    <t>Cof. Nación
2025</t>
  </si>
  <si>
    <t xml:space="preserve"> SGR - Regalías
2025</t>
  </si>
  <si>
    <t>Otros 2025</t>
  </si>
  <si>
    <t>Total 2025</t>
  </si>
  <si>
    <t>RP - ICLD
2026</t>
  </si>
  <si>
    <t>RP - ICDE
2026</t>
  </si>
  <si>
    <t>SGP Educación
2026</t>
  </si>
  <si>
    <t xml:space="preserve"> SGP Salud
2026</t>
  </si>
  <si>
    <t>SGP Deporte
2026</t>
  </si>
  <si>
    <t>SGP Cultura
2026</t>
  </si>
  <si>
    <t>SGP Libre Inversión
2026</t>
  </si>
  <si>
    <t>SGP Libre Destinación 2026</t>
  </si>
  <si>
    <t>SGP Alim. Escolar
2026</t>
  </si>
  <si>
    <t>SGP Río Magdalena
2026</t>
  </si>
  <si>
    <t>SGP APSB
2026</t>
  </si>
  <si>
    <t>Crédito
2026</t>
  </si>
  <si>
    <t>Cof.Departamento
2026</t>
  </si>
  <si>
    <t>Cof. Nación
2026</t>
  </si>
  <si>
    <t xml:space="preserve"> SGR - Regalías
2026</t>
  </si>
  <si>
    <t>Otros 2026</t>
  </si>
  <si>
    <t>Total 2026</t>
  </si>
  <si>
    <t>RP - ICLD
2027</t>
  </si>
  <si>
    <t>RP - ICDE
2027</t>
  </si>
  <si>
    <t>SGP Educación
2027</t>
  </si>
  <si>
    <t xml:space="preserve"> SGP Salud
2027</t>
  </si>
  <si>
    <t>SGP Deporte
2027</t>
  </si>
  <si>
    <t>SGP Cultura
2027</t>
  </si>
  <si>
    <t>SGP Libre Inversión
2027</t>
  </si>
  <si>
    <t>SGP Libre Destinación 2027</t>
  </si>
  <si>
    <t>SGP Alim. Escolar
2027</t>
  </si>
  <si>
    <t>SGP Río Magdalena
2027</t>
  </si>
  <si>
    <t>SGP APSB
2027</t>
  </si>
  <si>
    <t>Crédito 2027</t>
  </si>
  <si>
    <t>Cof. Departamento 2027</t>
  </si>
  <si>
    <t>Cof. Nación
2027</t>
  </si>
  <si>
    <t xml:space="preserve"> SGR - Regalías
2027</t>
  </si>
  <si>
    <t>Otros 2027</t>
  </si>
  <si>
    <t>Total 2027</t>
  </si>
  <si>
    <t>Realizar una (1) dotación a las instalaciones del Centro de Convivencia Ciudadana - CCC.</t>
  </si>
  <si>
    <t>Valor de Cofinanciación Departamento</t>
  </si>
  <si>
    <t>Valor de Cofinanciación Nación</t>
  </si>
  <si>
    <t>Centro de convención mantenido (3502052)</t>
  </si>
  <si>
    <t>Programa presupuestal</t>
  </si>
  <si>
    <t>Responsable</t>
  </si>
  <si>
    <t>Información de la Meta de Producto, Producto e Indicador de Producto</t>
  </si>
  <si>
    <t>Programación Financiera para la vigencia 2024 por Fuente de Financiación</t>
  </si>
  <si>
    <t>Programación Financiera para la vigencia 2025 por Fuente de Financiación</t>
  </si>
  <si>
    <t>Programación Financiera para la vigencia 2026 por Fuente de Financiación</t>
  </si>
  <si>
    <t>Programación Financiera para la vigencia 2027 por Fuente de Financiación</t>
  </si>
  <si>
    <t>Alineación con ODS</t>
  </si>
  <si>
    <r>
      <t xml:space="preserve">   PLAN INDICATIVO 2024-2027
</t>
    </r>
    <r>
      <rPr>
        <b/>
        <sz val="12"/>
        <color theme="0"/>
        <rFont val="Aptos Narrow"/>
        <family val="2"/>
      </rPr>
      <t xml:space="preserve">   Plan de Desarrollo Municipal "Lo hacemos con el Pueblo" 2024-2027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</si>
</sst>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0.0%"/>
    <numFmt numFmtId="165" formatCode="0.0"/>
  </numFmts>
  <fonts count="22" x14ac:knownFonts="1">
    <font>
      <sz val="11"/>
      <color theme="1"/>
      <name val="Calibri"/>
      <family val="2"/>
      <scheme val="minor"/>
    </font>
    <font>
      <sz val="11"/>
      <color theme="1"/>
      <name val="Calibri"/>
      <family val="2"/>
      <scheme val="minor"/>
    </font>
    <font>
      <sz val="8"/>
      <color theme="1"/>
      <name val="Arial"/>
      <family val="2"/>
    </font>
    <font>
      <b/>
      <sz val="8"/>
      <color theme="0"/>
      <name val="Arial"/>
      <family val="2"/>
    </font>
    <font>
      <sz val="8"/>
      <name val="Arial"/>
      <family val="2"/>
    </font>
    <font>
      <sz val="8"/>
      <name val="Calibri"/>
      <family val="2"/>
      <scheme val="minor"/>
    </font>
    <font>
      <sz val="11"/>
      <color theme="1"/>
      <name val="Arial"/>
      <family val="2"/>
    </font>
    <font>
      <sz val="10"/>
      <color theme="1"/>
      <name val="Aptos Narrow"/>
      <family val="2"/>
    </font>
    <font>
      <b/>
      <sz val="10"/>
      <color theme="0"/>
      <name val="Aptos Narrow"/>
      <family val="2"/>
    </font>
    <font>
      <b/>
      <sz val="10"/>
      <color theme="1"/>
      <name val="Aptos Narrow"/>
      <family val="2"/>
    </font>
    <font>
      <sz val="9"/>
      <name val="Aptos Narrow"/>
      <family val="2"/>
    </font>
    <font>
      <b/>
      <sz val="9"/>
      <color theme="1" tint="0.34998626667073579"/>
      <name val="Aptos Narrow"/>
      <family val="2"/>
    </font>
    <font>
      <sz val="9"/>
      <color theme="1" tint="0.34998626667073579"/>
      <name val="Aptos Narrow"/>
      <family val="2"/>
    </font>
    <font>
      <b/>
      <sz val="9"/>
      <color theme="0"/>
      <name val="Aptos Narrow"/>
      <family val="2"/>
    </font>
    <font>
      <sz val="9"/>
      <color theme="1"/>
      <name val="Aptos Narrow"/>
      <family val="2"/>
    </font>
    <font>
      <sz val="9"/>
      <color rgb="FF000000"/>
      <name val="Aptos Narrow"/>
      <family val="2"/>
    </font>
    <font>
      <sz val="9"/>
      <color rgb="FF1F1F1F"/>
      <name val="Aptos Narrow"/>
      <family val="2"/>
    </font>
    <font>
      <sz val="9"/>
      <color theme="0"/>
      <name val="Aptos Narrow"/>
      <family val="2"/>
    </font>
    <font>
      <sz val="9"/>
      <color rgb="FF0D0D0D"/>
      <name val="Aptos Narrow"/>
      <family val="2"/>
    </font>
    <font>
      <b/>
      <sz val="9"/>
      <name val="Aptos Narrow"/>
      <family val="2"/>
    </font>
    <font>
      <b/>
      <sz val="12"/>
      <color rgb="FFF9E027"/>
      <name val="Aptos Narrow"/>
      <family val="2"/>
    </font>
    <font>
      <b/>
      <sz val="12"/>
      <color theme="0"/>
      <name val="Aptos Narrow"/>
      <family val="2"/>
    </font>
  </fonts>
  <fills count="35">
    <fill>
      <patternFill patternType="none"/>
    </fill>
    <fill>
      <patternFill patternType="gray125"/>
    </fill>
    <fill>
      <patternFill patternType="solid">
        <fgColor theme="5" tint="0.59999389629810485"/>
        <bgColor indexed="64"/>
      </patternFill>
    </fill>
    <fill>
      <patternFill patternType="solid">
        <fgColor theme="7" tint="0.59999389629810485"/>
        <bgColor indexed="64"/>
      </patternFill>
    </fill>
    <fill>
      <patternFill patternType="solid">
        <fgColor rgb="FF66FF66"/>
        <bgColor indexed="64"/>
      </patternFill>
    </fill>
    <fill>
      <patternFill patternType="solid">
        <fgColor theme="2" tint="-9.9978637043366805E-2"/>
        <bgColor indexed="64"/>
      </patternFill>
    </fill>
    <fill>
      <patternFill patternType="solid">
        <fgColor rgb="FFFFF9E7"/>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rgb="FFA7FFA7"/>
        <bgColor indexed="64"/>
      </patternFill>
    </fill>
    <fill>
      <patternFill patternType="solid">
        <fgColor rgb="FFEEA4DB"/>
        <bgColor indexed="64"/>
      </patternFill>
    </fill>
    <fill>
      <patternFill patternType="solid">
        <fgColor theme="1" tint="0.34998626667073579"/>
        <bgColor indexed="64"/>
      </patternFill>
    </fill>
    <fill>
      <patternFill patternType="solid">
        <fgColor theme="5"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rgb="FF93FFFF"/>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1" tint="0.249977111117893"/>
        <bgColor indexed="64"/>
      </patternFill>
    </fill>
    <fill>
      <patternFill patternType="solid">
        <fgColor rgb="FF66FF99"/>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bgColor indexed="64"/>
      </patternFill>
    </fill>
    <fill>
      <patternFill patternType="solid">
        <fgColor theme="1" tint="0.499984740745262"/>
        <bgColor indexed="64"/>
      </patternFill>
    </fill>
    <fill>
      <patternFill patternType="solid">
        <fgColor theme="2" tint="-0.749992370372631"/>
        <bgColor indexed="64"/>
      </patternFill>
    </fill>
    <fill>
      <patternFill patternType="solid">
        <fgColor theme="2" tint="-0.499984740745262"/>
        <bgColor indexed="64"/>
      </patternFill>
    </fill>
    <fill>
      <patternFill patternType="solid">
        <fgColor theme="7" tint="0.79998168889431442"/>
        <bgColor indexed="64"/>
      </patternFill>
    </fill>
    <fill>
      <patternFill patternType="solid">
        <fgColor theme="5" tint="-0.249977111117893"/>
        <bgColor indexed="64"/>
      </patternFill>
    </fill>
    <fill>
      <patternFill patternType="solid">
        <fgColor rgb="FF7030A0"/>
        <bgColor indexed="64"/>
      </patternFill>
    </fill>
    <fill>
      <patternFill patternType="solid">
        <fgColor rgb="FF036121"/>
        <bgColor indexed="64"/>
      </patternFill>
    </fill>
    <fill>
      <patternFill patternType="solid">
        <fgColor rgb="FF08891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diagonal/>
    </border>
    <border>
      <left style="medium">
        <color indexed="64"/>
      </left>
      <right/>
      <top/>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575">
    <xf numFmtId="0" fontId="0" fillId="0" borderId="0" xfId="0"/>
    <xf numFmtId="0" fontId="6" fillId="0" borderId="0" xfId="0" applyFont="1"/>
    <xf numFmtId="0" fontId="3" fillId="11" borderId="0" xfId="0" applyFont="1" applyFill="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0" fillId="0" borderId="0" xfId="0" applyAlignment="1">
      <alignment horizontal="center"/>
    </xf>
    <xf numFmtId="0" fontId="2" fillId="0" borderId="0" xfId="0" applyFont="1"/>
    <xf numFmtId="0" fontId="6" fillId="14" borderId="0" xfId="0" applyFont="1" applyFill="1"/>
    <xf numFmtId="0" fontId="6" fillId="3" borderId="0" xfId="0" applyFont="1" applyFill="1"/>
    <xf numFmtId="0" fontId="6" fillId="15" borderId="0" xfId="0" applyFont="1" applyFill="1"/>
    <xf numFmtId="0" fontId="6" fillId="19" borderId="0" xfId="0" applyFont="1" applyFill="1"/>
    <xf numFmtId="0" fontId="6" fillId="22" borderId="0" xfId="0" applyFont="1" applyFill="1"/>
    <xf numFmtId="0" fontId="6" fillId="12" borderId="0" xfId="0" applyFont="1" applyFill="1"/>
    <xf numFmtId="0" fontId="7" fillId="0" borderId="0" xfId="0" applyFont="1" applyAlignment="1">
      <alignment wrapText="1"/>
    </xf>
    <xf numFmtId="43" fontId="7" fillId="0" borderId="0" xfId="3" applyFont="1" applyAlignment="1">
      <alignment wrapText="1"/>
    </xf>
    <xf numFmtId="44" fontId="7" fillId="0" borderId="0" xfId="1" applyFont="1" applyAlignment="1">
      <alignment wrapText="1"/>
    </xf>
    <xf numFmtId="0" fontId="9" fillId="0" borderId="0" xfId="0" applyFont="1" applyAlignment="1">
      <alignment wrapText="1"/>
    </xf>
    <xf numFmtId="0" fontId="8" fillId="0" borderId="0" xfId="0" applyFont="1" applyAlignment="1">
      <alignment wrapText="1"/>
    </xf>
    <xf numFmtId="10" fontId="10" fillId="24" borderId="1" xfId="2" applyNumberFormat="1" applyFont="1" applyFill="1" applyBorder="1" applyAlignment="1">
      <alignment horizontal="center" vertical="center" wrapText="1"/>
    </xf>
    <xf numFmtId="10" fontId="10" fillId="2" borderId="1" xfId="2" applyNumberFormat="1" applyFont="1" applyFill="1" applyBorder="1" applyAlignment="1">
      <alignment horizontal="center" vertical="center" wrapText="1"/>
    </xf>
    <xf numFmtId="10" fontId="10" fillId="3" borderId="1" xfId="2" applyNumberFormat="1" applyFont="1" applyFill="1" applyBorder="1" applyAlignment="1">
      <alignment horizontal="center" vertical="center" wrapText="1"/>
    </xf>
    <xf numFmtId="10" fontId="10" fillId="23" borderId="1" xfId="2" applyNumberFormat="1" applyFont="1" applyFill="1" applyBorder="1" applyAlignment="1">
      <alignment horizontal="center" vertical="center" wrapText="1"/>
    </xf>
    <xf numFmtId="10" fontId="10" fillId="0" borderId="1" xfId="2" applyNumberFormat="1" applyFont="1" applyFill="1" applyBorder="1" applyAlignment="1">
      <alignment horizontal="center" vertical="center" wrapText="1"/>
    </xf>
    <xf numFmtId="0" fontId="11" fillId="5" borderId="0" xfId="0" applyFont="1" applyFill="1" applyAlignment="1">
      <alignment horizontal="left" vertical="center"/>
    </xf>
    <xf numFmtId="0" fontId="12" fillId="5" borderId="0" xfId="0" applyFont="1" applyFill="1" applyAlignment="1">
      <alignment horizontal="left" vertical="center"/>
    </xf>
    <xf numFmtId="2" fontId="12" fillId="5" borderId="0" xfId="0" applyNumberFormat="1" applyFont="1" applyFill="1" applyAlignment="1">
      <alignment horizontal="left" vertical="center"/>
    </xf>
    <xf numFmtId="0" fontId="12" fillId="2" borderId="0" xfId="0" applyFont="1" applyFill="1" applyAlignment="1">
      <alignment horizontal="left" vertical="center"/>
    </xf>
    <xf numFmtId="1" fontId="12" fillId="2" borderId="0" xfId="0" applyNumberFormat="1" applyFont="1" applyFill="1" applyAlignment="1">
      <alignment horizontal="left" vertical="center"/>
    </xf>
    <xf numFmtId="0" fontId="12" fillId="10" borderId="0" xfId="0" applyFont="1" applyFill="1" applyAlignment="1">
      <alignment horizontal="left" vertical="center"/>
    </xf>
    <xf numFmtId="44" fontId="12" fillId="2" borderId="0" xfId="1" applyFont="1" applyFill="1" applyAlignment="1">
      <alignment horizontal="left" vertical="center"/>
    </xf>
    <xf numFmtId="44" fontId="12" fillId="10" borderId="0" xfId="1" applyFont="1" applyFill="1" applyAlignment="1">
      <alignment horizontal="left" vertical="center"/>
    </xf>
    <xf numFmtId="0" fontId="12" fillId="9" borderId="0" xfId="0" applyFont="1" applyFill="1" applyAlignment="1">
      <alignment horizontal="left" vertical="center"/>
    </xf>
    <xf numFmtId="44" fontId="12" fillId="4" borderId="0" xfId="1" applyFont="1" applyFill="1" applyAlignment="1">
      <alignment horizontal="left" vertical="center"/>
    </xf>
    <xf numFmtId="0" fontId="12" fillId="0" borderId="0" xfId="0" applyFont="1" applyAlignment="1">
      <alignment horizontal="left"/>
    </xf>
    <xf numFmtId="0" fontId="11" fillId="3" borderId="0" xfId="0" applyFont="1" applyFill="1" applyAlignment="1">
      <alignment horizontal="center" vertical="center" textRotation="90" wrapText="1"/>
    </xf>
    <xf numFmtId="0" fontId="12" fillId="6" borderId="0" xfId="0" applyFont="1" applyFill="1" applyAlignment="1">
      <alignment horizontal="left" vertical="center" wrapText="1"/>
    </xf>
    <xf numFmtId="2" fontId="12" fillId="6" borderId="0" xfId="0" applyNumberFormat="1" applyFont="1" applyFill="1" applyAlignment="1">
      <alignment horizontal="left" vertical="center" wrapText="1"/>
    </xf>
    <xf numFmtId="1" fontId="12" fillId="6" borderId="0" xfId="0" applyNumberFormat="1" applyFont="1" applyFill="1" applyAlignment="1">
      <alignment horizontal="left" vertical="center" wrapText="1"/>
    </xf>
    <xf numFmtId="44" fontId="12" fillId="6" borderId="0" xfId="1" applyFont="1" applyFill="1" applyAlignment="1">
      <alignment horizontal="left" vertical="center" wrapText="1"/>
    </xf>
    <xf numFmtId="0" fontId="13" fillId="7" borderId="3"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8" borderId="0" xfId="0" applyFont="1" applyFill="1" applyAlignment="1">
      <alignment horizontal="center" vertical="center" wrapText="1"/>
    </xf>
    <xf numFmtId="0" fontId="14" fillId="0" borderId="0" xfId="0" applyFont="1" applyAlignment="1">
      <alignment horizontal="center" wrapText="1"/>
    </xf>
    <xf numFmtId="0" fontId="13" fillId="18" borderId="11" xfId="0" applyFont="1" applyFill="1" applyBorder="1" applyAlignment="1">
      <alignment horizontal="center" vertical="center" wrapText="1"/>
    </xf>
    <xf numFmtId="0" fontId="13" fillId="18" borderId="12" xfId="0" applyFont="1" applyFill="1" applyBorder="1" applyAlignment="1">
      <alignment horizontal="center" vertical="center" wrapText="1"/>
    </xf>
    <xf numFmtId="0" fontId="13" fillId="18" borderId="13" xfId="0" applyFont="1" applyFill="1" applyBorder="1" applyAlignment="1">
      <alignment horizontal="center" vertical="center" wrapText="1"/>
    </xf>
    <xf numFmtId="0" fontId="13" fillId="18" borderId="14" xfId="0" applyFont="1" applyFill="1" applyBorder="1" applyAlignment="1">
      <alignment horizontal="center" vertical="center" wrapText="1"/>
    </xf>
    <xf numFmtId="0" fontId="13" fillId="18" borderId="0" xfId="0" applyFont="1" applyFill="1" applyAlignment="1">
      <alignment horizontal="center" vertical="center" wrapText="1"/>
    </xf>
    <xf numFmtId="1" fontId="13" fillId="18" borderId="15" xfId="0" applyNumberFormat="1" applyFont="1" applyFill="1" applyBorder="1" applyAlignment="1">
      <alignment horizontal="center" vertical="center" wrapText="1"/>
    </xf>
    <xf numFmtId="0" fontId="13" fillId="18" borderId="15" xfId="0" applyFont="1" applyFill="1" applyBorder="1" applyAlignment="1">
      <alignment horizontal="center" vertical="center" wrapText="1"/>
    </xf>
    <xf numFmtId="1" fontId="13" fillId="18" borderId="10" xfId="0" applyNumberFormat="1" applyFont="1" applyFill="1" applyBorder="1" applyAlignment="1">
      <alignment horizontal="center" vertical="center" wrapText="1"/>
    </xf>
    <xf numFmtId="0" fontId="13" fillId="18" borderId="10" xfId="0" applyFont="1" applyFill="1" applyBorder="1" applyAlignment="1">
      <alignment horizontal="center" vertical="center" wrapText="1"/>
    </xf>
    <xf numFmtId="44" fontId="13" fillId="18" borderId="10" xfId="1" applyFont="1" applyFill="1" applyBorder="1" applyAlignment="1">
      <alignment horizontal="center" vertical="center" wrapText="1"/>
    </xf>
    <xf numFmtId="44" fontId="13" fillId="18" borderId="12" xfId="1" applyFont="1" applyFill="1" applyBorder="1" applyAlignment="1">
      <alignment horizontal="center" vertical="center" wrapText="1"/>
    </xf>
    <xf numFmtId="44" fontId="13" fillId="18" borderId="13" xfId="1" applyFont="1" applyFill="1" applyBorder="1" applyAlignment="1">
      <alignment horizontal="center" vertical="center" wrapText="1"/>
    </xf>
    <xf numFmtId="0" fontId="10" fillId="0" borderId="0" xfId="0" applyFont="1" applyAlignment="1">
      <alignment horizontal="center" vertical="center"/>
    </xf>
    <xf numFmtId="0" fontId="14" fillId="24" borderId="1" xfId="0" applyFont="1" applyFill="1" applyBorder="1" applyAlignment="1">
      <alignment horizontal="left" vertical="center" wrapText="1"/>
    </xf>
    <xf numFmtId="0" fontId="10" fillId="24" borderId="1" xfId="0" applyFont="1" applyFill="1" applyBorder="1" applyAlignment="1">
      <alignment horizontal="left" vertical="center" wrapText="1"/>
    </xf>
    <xf numFmtId="0" fontId="14" fillId="24" borderId="1" xfId="0" applyFont="1" applyFill="1" applyBorder="1" applyAlignment="1">
      <alignment horizontal="right" vertical="center" wrapText="1"/>
    </xf>
    <xf numFmtId="3" fontId="14" fillId="24" borderId="1" xfId="0" applyNumberFormat="1" applyFont="1" applyFill="1" applyBorder="1" applyAlignment="1">
      <alignment horizontal="left" vertical="center" wrapText="1"/>
    </xf>
    <xf numFmtId="2" fontId="14" fillId="24" borderId="1" xfId="0" applyNumberFormat="1" applyFont="1" applyFill="1" applyBorder="1" applyAlignment="1">
      <alignment horizontal="right" vertical="center" wrapText="1"/>
    </xf>
    <xf numFmtId="1" fontId="14" fillId="24" borderId="1" xfId="0" applyNumberFormat="1" applyFont="1" applyFill="1" applyBorder="1" applyAlignment="1">
      <alignment horizontal="left" vertical="center" wrapText="1"/>
    </xf>
    <xf numFmtId="49" fontId="14" fillId="24" borderId="1" xfId="0" applyNumberFormat="1" applyFont="1" applyFill="1" applyBorder="1" applyAlignment="1">
      <alignment horizontal="left" vertical="center" wrapText="1"/>
    </xf>
    <xf numFmtId="44" fontId="14" fillId="24" borderId="1" xfId="1" applyFont="1" applyFill="1" applyBorder="1" applyAlignment="1">
      <alignment horizontal="left" vertical="center" wrapText="1"/>
    </xf>
    <xf numFmtId="14" fontId="14" fillId="24" borderId="1" xfId="0" applyNumberFormat="1" applyFont="1" applyFill="1" applyBorder="1" applyAlignment="1">
      <alignment horizontal="left" vertical="center" wrapText="1"/>
    </xf>
    <xf numFmtId="0" fontId="14" fillId="24" borderId="0" xfId="0" applyFont="1" applyFill="1" applyAlignment="1">
      <alignment horizontal="left" vertical="center" wrapText="1"/>
    </xf>
    <xf numFmtId="0" fontId="14"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4" fillId="2" borderId="1" xfId="0" applyFont="1" applyFill="1" applyBorder="1" applyAlignment="1">
      <alignment horizontal="right" vertical="center" wrapText="1"/>
    </xf>
    <xf numFmtId="0" fontId="15" fillId="2" borderId="1" xfId="0" applyFont="1" applyFill="1" applyBorder="1" applyAlignment="1">
      <alignment horizontal="left" vertical="center" wrapText="1"/>
    </xf>
    <xf numFmtId="2" fontId="15" fillId="2" borderId="1" xfId="0" applyNumberFormat="1" applyFont="1" applyFill="1" applyBorder="1" applyAlignment="1">
      <alignment horizontal="right" vertical="center" wrapText="1"/>
    </xf>
    <xf numFmtId="1" fontId="14" fillId="2" borderId="1" xfId="0" applyNumberFormat="1" applyFont="1" applyFill="1" applyBorder="1" applyAlignment="1">
      <alignment horizontal="left" vertical="center" wrapText="1"/>
    </xf>
    <xf numFmtId="49" fontId="14" fillId="2" borderId="1" xfId="0" applyNumberFormat="1" applyFont="1" applyFill="1" applyBorder="1" applyAlignment="1">
      <alignment horizontal="left" vertical="center" wrapText="1"/>
    </xf>
    <xf numFmtId="44" fontId="14" fillId="2" borderId="1" xfId="1" applyFont="1" applyFill="1" applyBorder="1" applyAlignment="1">
      <alignment horizontal="left" vertical="center" wrapText="1"/>
    </xf>
    <xf numFmtId="14" fontId="14" fillId="2" borderId="1" xfId="0" applyNumberFormat="1" applyFont="1" applyFill="1" applyBorder="1" applyAlignment="1">
      <alignment horizontal="left" vertical="center" wrapText="1"/>
    </xf>
    <xf numFmtId="0" fontId="14" fillId="15" borderId="0" xfId="0" applyFont="1" applyFill="1" applyAlignment="1">
      <alignment horizontal="left" vertical="center" wrapText="1"/>
    </xf>
    <xf numFmtId="0" fontId="15" fillId="24" borderId="1" xfId="0" applyFont="1" applyFill="1" applyBorder="1" applyAlignment="1">
      <alignment horizontal="left" vertical="center" wrapText="1"/>
    </xf>
    <xf numFmtId="0" fontId="15" fillId="24" borderId="1" xfId="0" applyFont="1" applyFill="1" applyBorder="1" applyAlignment="1">
      <alignment horizontal="right" vertical="center" wrapText="1"/>
    </xf>
    <xf numFmtId="2" fontId="15" fillId="24" borderId="1" xfId="0" applyNumberFormat="1" applyFont="1" applyFill="1" applyBorder="1" applyAlignment="1">
      <alignment horizontal="right" vertical="center" wrapText="1"/>
    </xf>
    <xf numFmtId="0" fontId="14" fillId="20" borderId="0" xfId="0" applyFont="1" applyFill="1" applyAlignment="1">
      <alignment horizontal="left" vertical="center" wrapText="1"/>
    </xf>
    <xf numFmtId="2" fontId="15" fillId="24" borderId="1" xfId="2" applyNumberFormat="1" applyFont="1" applyFill="1" applyBorder="1" applyAlignment="1">
      <alignment horizontal="right" vertical="center" wrapText="1"/>
    </xf>
    <xf numFmtId="0" fontId="14" fillId="26" borderId="0" xfId="0" applyFont="1" applyFill="1" applyAlignment="1">
      <alignment horizontal="left" vertical="center" wrapText="1"/>
    </xf>
    <xf numFmtId="0" fontId="14" fillId="2" borderId="0" xfId="0" applyFont="1" applyFill="1" applyAlignment="1">
      <alignment horizontal="left" vertical="center" wrapText="1"/>
    </xf>
    <xf numFmtId="0" fontId="14"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4" fillId="3" borderId="1" xfId="0" applyFont="1" applyFill="1" applyBorder="1" applyAlignment="1">
      <alignment horizontal="right" vertical="center" wrapText="1"/>
    </xf>
    <xf numFmtId="3" fontId="14" fillId="3" borderId="1" xfId="0" applyNumberFormat="1" applyFont="1" applyFill="1" applyBorder="1" applyAlignment="1">
      <alignment horizontal="left" vertical="center" wrapText="1"/>
    </xf>
    <xf numFmtId="2" fontId="14" fillId="3" borderId="1" xfId="0" applyNumberFormat="1" applyFont="1" applyFill="1" applyBorder="1" applyAlignment="1">
      <alignment horizontal="right" vertical="center" wrapText="1"/>
    </xf>
    <xf numFmtId="1" fontId="14" fillId="3" borderId="1" xfId="0" applyNumberFormat="1" applyFont="1" applyFill="1" applyBorder="1" applyAlignment="1">
      <alignment horizontal="left" vertical="center" wrapText="1"/>
    </xf>
    <xf numFmtId="49" fontId="14" fillId="3" borderId="1" xfId="0" applyNumberFormat="1" applyFont="1" applyFill="1" applyBorder="1" applyAlignment="1">
      <alignment horizontal="left" vertical="center" wrapText="1"/>
    </xf>
    <xf numFmtId="44" fontId="14" fillId="3" borderId="1" xfId="1" applyFont="1" applyFill="1" applyBorder="1" applyAlignment="1">
      <alignment horizontal="left" vertical="center" wrapText="1"/>
    </xf>
    <xf numFmtId="14" fontId="14" fillId="3" borderId="1" xfId="0" applyNumberFormat="1" applyFont="1" applyFill="1" applyBorder="1" applyAlignment="1">
      <alignment horizontal="left" vertical="center" wrapText="1"/>
    </xf>
    <xf numFmtId="0" fontId="14" fillId="25" borderId="0" xfId="0" applyFont="1" applyFill="1" applyAlignment="1">
      <alignment horizontal="left" vertical="center" wrapText="1"/>
    </xf>
    <xf numFmtId="2" fontId="14" fillId="2" borderId="1" xfId="0" applyNumberFormat="1" applyFont="1" applyFill="1" applyBorder="1" applyAlignment="1">
      <alignment horizontal="right" vertical="center" wrapText="1"/>
    </xf>
    <xf numFmtId="0" fontId="14" fillId="19" borderId="0" xfId="0" applyFont="1" applyFill="1" applyAlignment="1">
      <alignment horizontal="left" vertical="center" wrapText="1"/>
    </xf>
    <xf numFmtId="0" fontId="14" fillId="23" borderId="1" xfId="0" applyFont="1" applyFill="1" applyBorder="1" applyAlignment="1">
      <alignment horizontal="left" vertical="center" wrapText="1"/>
    </xf>
    <xf numFmtId="0" fontId="10" fillId="23" borderId="1" xfId="0" applyFont="1" applyFill="1" applyBorder="1" applyAlignment="1">
      <alignment horizontal="left" vertical="center" wrapText="1"/>
    </xf>
    <xf numFmtId="0" fontId="14" fillId="23" borderId="1" xfId="0" applyFont="1" applyFill="1" applyBorder="1" applyAlignment="1">
      <alignment horizontal="right" vertical="center" wrapText="1"/>
    </xf>
    <xf numFmtId="2" fontId="14" fillId="23" borderId="1" xfId="0" applyNumberFormat="1" applyFont="1" applyFill="1" applyBorder="1" applyAlignment="1">
      <alignment horizontal="right" vertical="center" wrapText="1"/>
    </xf>
    <xf numFmtId="1" fontId="14" fillId="23" borderId="1" xfId="0" applyNumberFormat="1" applyFont="1" applyFill="1" applyBorder="1" applyAlignment="1">
      <alignment horizontal="left" vertical="center" wrapText="1"/>
    </xf>
    <xf numFmtId="49" fontId="14" fillId="23" borderId="1" xfId="0" applyNumberFormat="1" applyFont="1" applyFill="1" applyBorder="1" applyAlignment="1">
      <alignment horizontal="left" vertical="center" wrapText="1"/>
    </xf>
    <xf numFmtId="44" fontId="14" fillId="23" borderId="1" xfId="1" applyFont="1" applyFill="1" applyBorder="1" applyAlignment="1">
      <alignment horizontal="left" vertical="center" wrapText="1"/>
    </xf>
    <xf numFmtId="14" fontId="14" fillId="23" borderId="1" xfId="0" applyNumberFormat="1" applyFont="1" applyFill="1" applyBorder="1" applyAlignment="1">
      <alignment horizontal="left" vertical="center" wrapText="1"/>
    </xf>
    <xf numFmtId="49" fontId="14" fillId="24" borderId="1" xfId="0" applyNumberFormat="1" applyFont="1" applyFill="1" applyBorder="1" applyAlignment="1">
      <alignment horizontal="right" vertical="center" wrapText="1"/>
    </xf>
    <xf numFmtId="9" fontId="14" fillId="24" borderId="1" xfId="2" applyFont="1" applyFill="1" applyBorder="1" applyAlignment="1">
      <alignment horizontal="right" vertical="center" wrapText="1"/>
    </xf>
    <xf numFmtId="0" fontId="14" fillId="3" borderId="0" xfId="0" applyFont="1" applyFill="1" applyAlignment="1">
      <alignment horizontal="left" vertical="center" wrapText="1"/>
    </xf>
    <xf numFmtId="10" fontId="14" fillId="24" borderId="1" xfId="0" applyNumberFormat="1" applyFont="1" applyFill="1" applyBorder="1" applyAlignment="1">
      <alignment horizontal="right" vertical="center" wrapText="1"/>
    </xf>
    <xf numFmtId="3" fontId="14" fillId="2" borderId="1" xfId="0" applyNumberFormat="1" applyFont="1" applyFill="1" applyBorder="1" applyAlignment="1">
      <alignment horizontal="left" vertical="center" wrapText="1"/>
    </xf>
    <xf numFmtId="2" fontId="14" fillId="24" borderId="1" xfId="3" applyNumberFormat="1" applyFont="1" applyFill="1" applyBorder="1" applyAlignment="1">
      <alignment horizontal="right" vertical="center" wrapText="1"/>
    </xf>
    <xf numFmtId="10" fontId="14" fillId="24" borderId="1" xfId="2" applyNumberFormat="1" applyFont="1" applyFill="1" applyBorder="1" applyAlignment="1">
      <alignment horizontal="right" vertical="center" wrapText="1"/>
    </xf>
    <xf numFmtId="0" fontId="10" fillId="3" borderId="1" xfId="0" applyFont="1" applyFill="1" applyBorder="1" applyAlignment="1">
      <alignment horizontal="right" vertical="center" wrapText="1"/>
    </xf>
    <xf numFmtId="9" fontId="14" fillId="24" borderId="1" xfId="0" applyNumberFormat="1" applyFont="1" applyFill="1" applyBorder="1" applyAlignment="1">
      <alignment horizontal="right" vertical="center" wrapText="1"/>
    </xf>
    <xf numFmtId="0" fontId="10" fillId="24" borderId="1" xfId="0" applyFont="1" applyFill="1" applyBorder="1" applyAlignment="1">
      <alignment horizontal="right" vertical="center" wrapText="1"/>
    </xf>
    <xf numFmtId="0" fontId="10" fillId="2" borderId="1" xfId="0" applyFont="1" applyFill="1" applyBorder="1" applyAlignment="1">
      <alignment horizontal="right" vertical="center" wrapText="1"/>
    </xf>
    <xf numFmtId="0" fontId="10" fillId="24" borderId="1" xfId="0" applyFont="1" applyFill="1" applyBorder="1" applyAlignment="1">
      <alignment vertical="center" wrapText="1"/>
    </xf>
    <xf numFmtId="0" fontId="14" fillId="24" borderId="1" xfId="0" applyFont="1" applyFill="1" applyBorder="1" applyAlignment="1">
      <alignment vertical="center" wrapText="1"/>
    </xf>
    <xf numFmtId="0" fontId="14" fillId="24" borderId="1" xfId="0" applyFont="1" applyFill="1" applyBorder="1" applyAlignment="1">
      <alignment horizontal="center" vertical="center" wrapText="1"/>
    </xf>
    <xf numFmtId="3" fontId="10" fillId="24" borderId="1" xfId="0" applyNumberFormat="1" applyFont="1" applyFill="1" applyBorder="1" applyAlignment="1">
      <alignment horizontal="left" vertical="center" wrapText="1"/>
    </xf>
    <xf numFmtId="2" fontId="10" fillId="24" borderId="1" xfId="0" applyNumberFormat="1" applyFont="1" applyFill="1" applyBorder="1" applyAlignment="1">
      <alignment horizontal="right" vertical="center" wrapText="1"/>
    </xf>
    <xf numFmtId="4" fontId="14" fillId="24" borderId="1" xfId="0" applyNumberFormat="1" applyFont="1" applyFill="1" applyBorder="1" applyAlignment="1">
      <alignment vertical="center" wrapText="1"/>
    </xf>
    <xf numFmtId="0" fontId="10" fillId="24" borderId="1" xfId="0" applyFont="1" applyFill="1" applyBorder="1" applyAlignment="1">
      <alignment horizontal="center" vertical="center" wrapText="1"/>
    </xf>
    <xf numFmtId="0" fontId="15" fillId="24" borderId="1" xfId="0" applyFont="1" applyFill="1" applyBorder="1" applyAlignment="1">
      <alignment vertical="center" wrapText="1"/>
    </xf>
    <xf numFmtId="0" fontId="10" fillId="2" borderId="1" xfId="0" applyFont="1" applyFill="1" applyBorder="1" applyAlignment="1">
      <alignment vertical="center" wrapText="1"/>
    </xf>
    <xf numFmtId="0" fontId="10" fillId="2" borderId="1" xfId="0" applyFont="1" applyFill="1" applyBorder="1" applyAlignment="1">
      <alignment horizontal="center" vertical="center" wrapText="1"/>
    </xf>
    <xf numFmtId="3" fontId="10" fillId="2" borderId="1" xfId="0" applyNumberFormat="1" applyFont="1" applyFill="1" applyBorder="1" applyAlignment="1">
      <alignment horizontal="left" vertical="center" wrapText="1"/>
    </xf>
    <xf numFmtId="2" fontId="10" fillId="2" borderId="1" xfId="0" applyNumberFormat="1" applyFont="1" applyFill="1" applyBorder="1" applyAlignment="1">
      <alignment horizontal="right" vertical="center" wrapText="1"/>
    </xf>
    <xf numFmtId="0" fontId="14" fillId="0" borderId="1" xfId="0" applyFont="1" applyBorder="1" applyAlignment="1">
      <alignment horizontal="left" vertical="center" wrapText="1"/>
    </xf>
    <xf numFmtId="0" fontId="10" fillId="0" borderId="1" xfId="0" applyFont="1" applyBorder="1" applyAlignment="1">
      <alignment horizontal="left" vertical="center" wrapText="1"/>
    </xf>
    <xf numFmtId="0" fontId="14" fillId="0" borderId="1" xfId="0" applyFont="1" applyBorder="1" applyAlignment="1">
      <alignment horizontal="right" vertical="center" wrapText="1"/>
    </xf>
    <xf numFmtId="44" fontId="14" fillId="0" borderId="1" xfId="1" applyFont="1" applyFill="1" applyBorder="1" applyAlignment="1">
      <alignment horizontal="left" vertical="center" wrapText="1"/>
    </xf>
    <xf numFmtId="14" fontId="14" fillId="0" borderId="1" xfId="0" applyNumberFormat="1" applyFont="1" applyBorder="1" applyAlignment="1">
      <alignment horizontal="left" vertical="center" wrapText="1"/>
    </xf>
    <xf numFmtId="0" fontId="14" fillId="24" borderId="1" xfId="1" applyNumberFormat="1" applyFont="1" applyFill="1" applyBorder="1" applyAlignment="1">
      <alignment horizontal="left" vertical="center" wrapText="1"/>
    </xf>
    <xf numFmtId="0" fontId="14" fillId="0" borderId="0" xfId="0" applyFont="1" applyAlignment="1">
      <alignment horizontal="left" vertical="center" wrapText="1"/>
    </xf>
    <xf numFmtId="3" fontId="14" fillId="23" borderId="1" xfId="0" applyNumberFormat="1" applyFont="1" applyFill="1" applyBorder="1" applyAlignment="1">
      <alignment horizontal="left" vertical="center" wrapText="1"/>
    </xf>
    <xf numFmtId="1" fontId="14" fillId="24" borderId="1" xfId="0" applyNumberFormat="1" applyFont="1" applyFill="1" applyBorder="1" applyAlignment="1">
      <alignment horizontal="right" vertical="center" wrapText="1"/>
    </xf>
    <xf numFmtId="0" fontId="16" fillId="24" borderId="1" xfId="0" applyFont="1" applyFill="1" applyBorder="1" applyAlignment="1">
      <alignment horizontal="left" vertical="center" wrapText="1"/>
    </xf>
    <xf numFmtId="3" fontId="14" fillId="0" borderId="0" xfId="0" applyNumberFormat="1" applyFont="1" applyAlignment="1">
      <alignment horizontal="center" vertical="center" wrapText="1"/>
    </xf>
    <xf numFmtId="0" fontId="14" fillId="0" borderId="0" xfId="0" applyFont="1" applyAlignment="1">
      <alignment horizontal="center" vertical="center" wrapText="1"/>
    </xf>
    <xf numFmtId="2" fontId="14" fillId="0" borderId="0" xfId="0" applyNumberFormat="1" applyFont="1" applyAlignment="1">
      <alignment horizontal="center" vertical="center" wrapText="1"/>
    </xf>
    <xf numFmtId="1" fontId="14" fillId="0" borderId="0" xfId="0" applyNumberFormat="1" applyFont="1" applyAlignment="1">
      <alignment horizontal="left" vertical="center" wrapText="1"/>
    </xf>
    <xf numFmtId="49" fontId="14" fillId="0" borderId="0" xfId="0" applyNumberFormat="1" applyFont="1" applyAlignment="1">
      <alignment horizontal="left" vertical="center" wrapText="1"/>
    </xf>
    <xf numFmtId="44" fontId="14" fillId="0" borderId="0" xfId="1" applyFont="1" applyFill="1" applyBorder="1" applyAlignment="1">
      <alignment horizontal="left" vertical="center" wrapText="1"/>
    </xf>
    <xf numFmtId="10" fontId="14" fillId="0" borderId="0" xfId="2" applyNumberFormat="1" applyFont="1" applyFill="1" applyBorder="1" applyAlignment="1">
      <alignment vertical="center" wrapText="1"/>
    </xf>
    <xf numFmtId="10" fontId="14" fillId="0" borderId="0" xfId="0" applyNumberFormat="1" applyFont="1" applyAlignment="1">
      <alignment vertical="center" wrapText="1"/>
    </xf>
    <xf numFmtId="14" fontId="14" fillId="0" borderId="0" xfId="0" applyNumberFormat="1" applyFont="1" applyAlignment="1">
      <alignment horizontal="left" vertical="center" wrapText="1"/>
    </xf>
    <xf numFmtId="44" fontId="14" fillId="0" borderId="0" xfId="1" applyFont="1" applyFill="1" applyAlignment="1">
      <alignment horizontal="left" vertical="center" wrapText="1"/>
    </xf>
    <xf numFmtId="3" fontId="14" fillId="0" borderId="0" xfId="0" applyNumberFormat="1"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2" fontId="14" fillId="0" borderId="0" xfId="0" applyNumberFormat="1" applyFont="1" applyAlignment="1">
      <alignment horizontal="center" vertical="center"/>
    </xf>
    <xf numFmtId="1" fontId="14" fillId="0" borderId="0" xfId="0" applyNumberFormat="1" applyFont="1" applyAlignment="1">
      <alignment horizontal="left" vertical="center"/>
    </xf>
    <xf numFmtId="49" fontId="14" fillId="0" borderId="0" xfId="0" applyNumberFormat="1" applyFont="1" applyAlignment="1">
      <alignment horizontal="left" vertical="center"/>
    </xf>
    <xf numFmtId="44" fontId="14" fillId="0" borderId="0" xfId="1" applyFont="1" applyFill="1" applyAlignment="1">
      <alignment horizontal="left" vertical="center"/>
    </xf>
    <xf numFmtId="10" fontId="14" fillId="0" borderId="0" xfId="2" applyNumberFormat="1" applyFont="1" applyFill="1" applyAlignment="1">
      <alignment vertical="center"/>
    </xf>
    <xf numFmtId="10" fontId="14" fillId="0" borderId="0" xfId="0" applyNumberFormat="1" applyFont="1" applyAlignment="1">
      <alignment vertical="center"/>
    </xf>
    <xf numFmtId="14" fontId="14" fillId="0" borderId="0" xfId="0" applyNumberFormat="1" applyFont="1" applyAlignment="1">
      <alignment horizontal="left" vertical="center"/>
    </xf>
    <xf numFmtId="44" fontId="14" fillId="0" borderId="0" xfId="1" applyFont="1" applyAlignment="1">
      <alignment horizontal="left" vertical="center"/>
    </xf>
    <xf numFmtId="10" fontId="14" fillId="0" borderId="0" xfId="2" applyNumberFormat="1" applyFont="1" applyAlignment="1">
      <alignment vertical="center"/>
    </xf>
    <xf numFmtId="0" fontId="10" fillId="0" borderId="1" xfId="0" applyFont="1" applyBorder="1" applyAlignment="1">
      <alignment vertical="center" wrapText="1"/>
    </xf>
    <xf numFmtId="0" fontId="14" fillId="14" borderId="1" xfId="0" applyFont="1" applyFill="1" applyBorder="1" applyAlignment="1">
      <alignment horizontal="left" vertical="center" wrapText="1"/>
    </xf>
    <xf numFmtId="0" fontId="10" fillId="14" borderId="1" xfId="0" applyFont="1" applyFill="1" applyBorder="1" applyAlignment="1">
      <alignment horizontal="left" vertical="center" wrapText="1"/>
    </xf>
    <xf numFmtId="0" fontId="14" fillId="14" borderId="1" xfId="0" applyFont="1" applyFill="1" applyBorder="1" applyAlignment="1">
      <alignment horizontal="right" vertical="center" wrapText="1"/>
    </xf>
    <xf numFmtId="0" fontId="15" fillId="14" borderId="1" xfId="0" applyFont="1" applyFill="1" applyBorder="1" applyAlignment="1">
      <alignment horizontal="left" vertical="center" wrapText="1"/>
    </xf>
    <xf numFmtId="2" fontId="15" fillId="14" borderId="1" xfId="0" applyNumberFormat="1" applyFont="1" applyFill="1" applyBorder="1" applyAlignment="1">
      <alignment horizontal="right" vertical="center" wrapText="1"/>
    </xf>
    <xf numFmtId="44" fontId="14" fillId="14" borderId="1" xfId="1" applyFont="1" applyFill="1" applyBorder="1" applyAlignment="1">
      <alignment horizontal="left" vertical="center" wrapText="1"/>
    </xf>
    <xf numFmtId="0" fontId="14" fillId="14" borderId="0" xfId="0" applyFont="1" applyFill="1" applyAlignment="1">
      <alignment horizontal="left" vertical="center" wrapText="1"/>
    </xf>
    <xf numFmtId="2" fontId="14" fillId="14" borderId="1" xfId="0" applyNumberFormat="1" applyFont="1" applyFill="1" applyBorder="1" applyAlignment="1">
      <alignment horizontal="right" vertical="center" wrapText="1"/>
    </xf>
    <xf numFmtId="3" fontId="14" fillId="14" borderId="1" xfId="0" applyNumberFormat="1" applyFont="1" applyFill="1" applyBorder="1" applyAlignment="1">
      <alignment horizontal="left" vertical="center" wrapText="1"/>
    </xf>
    <xf numFmtId="0" fontId="10" fillId="14" borderId="1" xfId="0" applyFont="1" applyFill="1" applyBorder="1" applyAlignment="1">
      <alignment horizontal="right" vertical="center" wrapText="1"/>
    </xf>
    <xf numFmtId="0" fontId="10" fillId="14" borderId="1" xfId="0" applyFont="1" applyFill="1" applyBorder="1" applyAlignment="1">
      <alignment vertical="center" wrapText="1"/>
    </xf>
    <xf numFmtId="0" fontId="10" fillId="14" borderId="1" xfId="0" applyFont="1" applyFill="1" applyBorder="1" applyAlignment="1">
      <alignment horizontal="center" vertical="center" wrapText="1"/>
    </xf>
    <xf numFmtId="3" fontId="10" fillId="14" borderId="1" xfId="0" applyNumberFormat="1" applyFont="1" applyFill="1" applyBorder="1" applyAlignment="1">
      <alignment horizontal="left" vertical="center" wrapText="1"/>
    </xf>
    <xf numFmtId="2" fontId="10" fillId="14" borderId="1" xfId="0" applyNumberFormat="1" applyFont="1" applyFill="1" applyBorder="1" applyAlignment="1">
      <alignment horizontal="right" vertical="center" wrapText="1"/>
    </xf>
    <xf numFmtId="0" fontId="14" fillId="30" borderId="1" xfId="0" applyFont="1" applyFill="1" applyBorder="1" applyAlignment="1">
      <alignment horizontal="left" vertical="center" wrapText="1"/>
    </xf>
    <xf numFmtId="0" fontId="10" fillId="30" borderId="1" xfId="0" applyFont="1" applyFill="1" applyBorder="1" applyAlignment="1">
      <alignment horizontal="left" vertical="center" wrapText="1"/>
    </xf>
    <xf numFmtId="0" fontId="14" fillId="30" borderId="1" xfId="0" applyFont="1" applyFill="1" applyBorder="1" applyAlignment="1">
      <alignment horizontal="right" vertical="center" wrapText="1"/>
    </xf>
    <xf numFmtId="3" fontId="14" fillId="30" borderId="1" xfId="0" applyNumberFormat="1" applyFont="1" applyFill="1" applyBorder="1" applyAlignment="1">
      <alignment horizontal="left" vertical="center" wrapText="1"/>
    </xf>
    <xf numFmtId="2" fontId="14" fillId="30" borderId="1" xfId="0" applyNumberFormat="1" applyFont="1" applyFill="1" applyBorder="1" applyAlignment="1">
      <alignment horizontal="right" vertical="center" wrapText="1"/>
    </xf>
    <xf numFmtId="44" fontId="14" fillId="30" borderId="1" xfId="1" applyFont="1" applyFill="1" applyBorder="1" applyAlignment="1">
      <alignment horizontal="left" vertical="center" wrapText="1"/>
    </xf>
    <xf numFmtId="0" fontId="14" fillId="30" borderId="0" xfId="0" applyFont="1" applyFill="1" applyAlignment="1">
      <alignment horizontal="left" vertical="center" wrapText="1"/>
    </xf>
    <xf numFmtId="0" fontId="10" fillId="30" borderId="1" xfId="0" applyFont="1" applyFill="1" applyBorder="1" applyAlignment="1">
      <alignment horizontal="right" vertical="center" wrapText="1"/>
    </xf>
    <xf numFmtId="0" fontId="14" fillId="13" borderId="1" xfId="0" applyFont="1" applyFill="1" applyBorder="1" applyAlignment="1">
      <alignment horizontal="left" vertical="center" wrapText="1"/>
    </xf>
    <xf numFmtId="0" fontId="10" fillId="13" borderId="1" xfId="0" applyFont="1" applyFill="1" applyBorder="1" applyAlignment="1">
      <alignment horizontal="left" vertical="center" wrapText="1"/>
    </xf>
    <xf numFmtId="0" fontId="14" fillId="13" borderId="1" xfId="0" applyFont="1" applyFill="1" applyBorder="1" applyAlignment="1">
      <alignment horizontal="right" vertical="center" wrapText="1"/>
    </xf>
    <xf numFmtId="3" fontId="14" fillId="13" borderId="1" xfId="0" applyNumberFormat="1" applyFont="1" applyFill="1" applyBorder="1" applyAlignment="1">
      <alignment horizontal="left" vertical="center" wrapText="1"/>
    </xf>
    <xf numFmtId="2" fontId="14" fillId="13" borderId="1" xfId="0" applyNumberFormat="1" applyFont="1" applyFill="1" applyBorder="1" applyAlignment="1">
      <alignment horizontal="right" vertical="center" wrapText="1"/>
    </xf>
    <xf numFmtId="1" fontId="14" fillId="13" borderId="1" xfId="0" applyNumberFormat="1" applyFont="1" applyFill="1" applyBorder="1" applyAlignment="1">
      <alignment horizontal="left" vertical="center" wrapText="1"/>
    </xf>
    <xf numFmtId="49" fontId="14" fillId="13" borderId="1" xfId="0" applyNumberFormat="1" applyFont="1" applyFill="1" applyBorder="1" applyAlignment="1">
      <alignment horizontal="left" vertical="center" wrapText="1"/>
    </xf>
    <xf numFmtId="44" fontId="14" fillId="13" borderId="1" xfId="1" applyFont="1" applyFill="1" applyBorder="1" applyAlignment="1">
      <alignment horizontal="left" vertical="center" wrapText="1"/>
    </xf>
    <xf numFmtId="0" fontId="14" fillId="13" borderId="0" xfId="0" applyFont="1" applyFill="1" applyAlignment="1">
      <alignment horizontal="left" vertical="center" wrapText="1"/>
    </xf>
    <xf numFmtId="0" fontId="15" fillId="13" borderId="1" xfId="0" applyFont="1" applyFill="1" applyBorder="1" applyAlignment="1">
      <alignment horizontal="left" vertical="center" wrapText="1"/>
    </xf>
    <xf numFmtId="0" fontId="15" fillId="13" borderId="1" xfId="0" applyFont="1" applyFill="1" applyBorder="1" applyAlignment="1">
      <alignment horizontal="right" vertical="center" wrapText="1"/>
    </xf>
    <xf numFmtId="2" fontId="15" fillId="13" borderId="1" xfId="0" applyNumberFormat="1" applyFont="1" applyFill="1" applyBorder="1" applyAlignment="1">
      <alignment horizontal="right" vertical="center" wrapText="1"/>
    </xf>
    <xf numFmtId="2" fontId="15" fillId="13" borderId="1" xfId="2" applyNumberFormat="1" applyFont="1" applyFill="1" applyBorder="1" applyAlignment="1">
      <alignment horizontal="right" vertical="center" wrapText="1"/>
    </xf>
    <xf numFmtId="49" fontId="14" fillId="13" borderId="1" xfId="0" applyNumberFormat="1" applyFont="1" applyFill="1" applyBorder="1" applyAlignment="1">
      <alignment horizontal="right" vertical="center" wrapText="1"/>
    </xf>
    <xf numFmtId="9" fontId="14" fillId="13" borderId="1" xfId="2" applyFont="1" applyFill="1" applyBorder="1" applyAlignment="1">
      <alignment horizontal="right" vertical="center" wrapText="1"/>
    </xf>
    <xf numFmtId="10" fontId="14" fillId="13" borderId="1" xfId="0" applyNumberFormat="1" applyFont="1" applyFill="1" applyBorder="1" applyAlignment="1">
      <alignment horizontal="right" vertical="center" wrapText="1"/>
    </xf>
    <xf numFmtId="2" fontId="14" fillId="13" borderId="1" xfId="3" applyNumberFormat="1" applyFont="1" applyFill="1" applyBorder="1" applyAlignment="1">
      <alignment horizontal="right" vertical="center" wrapText="1"/>
    </xf>
    <xf numFmtId="10" fontId="14" fillId="13" borderId="1" xfId="2" applyNumberFormat="1" applyFont="1" applyFill="1" applyBorder="1" applyAlignment="1">
      <alignment horizontal="right" vertical="center" wrapText="1"/>
    </xf>
    <xf numFmtId="9" fontId="14" fillId="13" borderId="1" xfId="0" applyNumberFormat="1" applyFont="1" applyFill="1" applyBorder="1" applyAlignment="1">
      <alignment horizontal="right" vertical="center" wrapText="1"/>
    </xf>
    <xf numFmtId="0" fontId="10" fillId="13" borderId="1" xfId="0" applyFont="1" applyFill="1" applyBorder="1" applyAlignment="1">
      <alignment horizontal="right" vertical="center" wrapText="1"/>
    </xf>
    <xf numFmtId="0" fontId="10" fillId="13" borderId="1" xfId="0" applyFont="1" applyFill="1" applyBorder="1" applyAlignment="1">
      <alignment vertical="center" wrapText="1"/>
    </xf>
    <xf numFmtId="0" fontId="14" fillId="13" borderId="1" xfId="0" applyFont="1" applyFill="1" applyBorder="1" applyAlignment="1">
      <alignment vertical="center" wrapText="1"/>
    </xf>
    <xf numFmtId="0" fontId="14" fillId="13" borderId="1" xfId="0" applyFont="1" applyFill="1" applyBorder="1" applyAlignment="1">
      <alignment horizontal="center" vertical="center" wrapText="1"/>
    </xf>
    <xf numFmtId="3" fontId="10" fillId="13" borderId="1" xfId="0" applyNumberFormat="1" applyFont="1" applyFill="1" applyBorder="1" applyAlignment="1">
      <alignment horizontal="left" vertical="center" wrapText="1"/>
    </xf>
    <xf numFmtId="2" fontId="10" fillId="13" borderId="1" xfId="0" applyNumberFormat="1" applyFont="1" applyFill="1" applyBorder="1" applyAlignment="1">
      <alignment horizontal="right" vertical="center" wrapText="1"/>
    </xf>
    <xf numFmtId="4" fontId="14" fillId="13" borderId="1" xfId="0" applyNumberFormat="1" applyFont="1" applyFill="1" applyBorder="1" applyAlignment="1">
      <alignment vertical="center" wrapText="1"/>
    </xf>
    <xf numFmtId="0" fontId="10" fillId="13" borderId="1" xfId="0" applyFont="1" applyFill="1" applyBorder="1" applyAlignment="1">
      <alignment horizontal="center" vertical="center" wrapText="1"/>
    </xf>
    <xf numFmtId="0" fontId="15" fillId="13" borderId="1" xfId="0" applyFont="1" applyFill="1" applyBorder="1" applyAlignment="1">
      <alignment vertical="center" wrapText="1"/>
    </xf>
    <xf numFmtId="1" fontId="14" fillId="13" borderId="1" xfId="0" applyNumberFormat="1" applyFont="1" applyFill="1" applyBorder="1" applyAlignment="1">
      <alignment horizontal="right" vertical="center" wrapText="1"/>
    </xf>
    <xf numFmtId="0" fontId="16" fillId="13" borderId="1" xfId="0" applyFont="1" applyFill="1" applyBorder="1" applyAlignment="1">
      <alignment horizontal="left" vertical="center" wrapText="1"/>
    </xf>
    <xf numFmtId="1" fontId="14" fillId="14" borderId="1" xfId="0" applyNumberFormat="1" applyFont="1" applyFill="1" applyBorder="1" applyAlignment="1">
      <alignment horizontal="left" vertical="center" wrapText="1"/>
    </xf>
    <xf numFmtId="49" fontId="14" fillId="14" borderId="1" xfId="0" applyNumberFormat="1" applyFont="1" applyFill="1" applyBorder="1" applyAlignment="1">
      <alignment horizontal="left" vertical="center" wrapText="1"/>
    </xf>
    <xf numFmtId="1" fontId="14" fillId="30" borderId="1" xfId="0" applyNumberFormat="1" applyFont="1" applyFill="1" applyBorder="1" applyAlignment="1">
      <alignment horizontal="left" vertical="center" wrapText="1"/>
    </xf>
    <xf numFmtId="49" fontId="14" fillId="30" borderId="1" xfId="0" applyNumberFormat="1" applyFont="1" applyFill="1" applyBorder="1" applyAlignment="1">
      <alignment horizontal="left" vertical="center" wrapText="1"/>
    </xf>
    <xf numFmtId="164" fontId="10" fillId="24" borderId="1" xfId="2" applyNumberFormat="1" applyFont="1" applyFill="1" applyBorder="1" applyAlignment="1">
      <alignment horizontal="center" vertical="center" wrapText="1"/>
    </xf>
    <xf numFmtId="164" fontId="10" fillId="2" borderId="1" xfId="2" applyNumberFormat="1" applyFont="1" applyFill="1" applyBorder="1" applyAlignment="1">
      <alignment horizontal="center" vertical="center" wrapText="1"/>
    </xf>
    <xf numFmtId="164" fontId="10" fillId="20" borderId="1" xfId="2" applyNumberFormat="1" applyFont="1" applyFill="1" applyBorder="1" applyAlignment="1">
      <alignment horizontal="center" vertical="center" wrapText="1"/>
    </xf>
    <xf numFmtId="10" fontId="10" fillId="20" borderId="1" xfId="2" applyNumberFormat="1" applyFont="1" applyFill="1" applyBorder="1" applyAlignment="1">
      <alignment horizontal="center" vertical="center" wrapText="1"/>
    </xf>
    <xf numFmtId="164" fontId="10" fillId="15" borderId="1" xfId="2" applyNumberFormat="1" applyFont="1" applyFill="1" applyBorder="1" applyAlignment="1">
      <alignment horizontal="center" vertical="center" wrapText="1"/>
    </xf>
    <xf numFmtId="164" fontId="10" fillId="19" borderId="1" xfId="2" applyNumberFormat="1" applyFont="1" applyFill="1" applyBorder="1" applyAlignment="1">
      <alignment horizontal="center" vertical="center" wrapText="1"/>
    </xf>
    <xf numFmtId="10" fontId="10" fillId="19" borderId="1" xfId="2" applyNumberFormat="1" applyFont="1" applyFill="1" applyBorder="1" applyAlignment="1">
      <alignment horizontal="center" vertical="center" wrapText="1"/>
    </xf>
    <xf numFmtId="164" fontId="10" fillId="3" borderId="1" xfId="2" applyNumberFormat="1" applyFont="1" applyFill="1" applyBorder="1" applyAlignment="1">
      <alignment horizontal="center" vertical="center" wrapText="1"/>
    </xf>
    <xf numFmtId="164" fontId="10" fillId="23" borderId="1" xfId="2" applyNumberFormat="1" applyFont="1" applyFill="1" applyBorder="1" applyAlignment="1">
      <alignment horizontal="center" vertical="center" wrapText="1"/>
    </xf>
    <xf numFmtId="164" fontId="10" fillId="0" borderId="1" xfId="2" applyNumberFormat="1" applyFont="1" applyFill="1" applyBorder="1" applyAlignment="1">
      <alignment horizontal="center" vertical="center" wrapText="1"/>
    </xf>
    <xf numFmtId="2" fontId="12" fillId="10" borderId="0" xfId="0" applyNumberFormat="1" applyFont="1" applyFill="1" applyAlignment="1">
      <alignment horizontal="left" vertical="center"/>
    </xf>
    <xf numFmtId="0" fontId="13" fillId="16" borderId="4" xfId="0" applyFont="1" applyFill="1" applyBorder="1" applyAlignment="1">
      <alignment horizontal="center" vertical="center" wrapText="1"/>
    </xf>
    <xf numFmtId="0" fontId="13" fillId="17" borderId="9" xfId="0" applyFont="1" applyFill="1" applyBorder="1" applyAlignment="1">
      <alignment horizontal="center" vertical="center" wrapText="1"/>
    </xf>
    <xf numFmtId="2" fontId="13" fillId="18" borderId="10" xfId="0" applyNumberFormat="1" applyFont="1" applyFill="1" applyBorder="1" applyAlignment="1">
      <alignment horizontal="center" vertical="center" wrapText="1"/>
    </xf>
    <xf numFmtId="2" fontId="13" fillId="18" borderId="15" xfId="0" applyNumberFormat="1" applyFont="1" applyFill="1" applyBorder="1" applyAlignment="1">
      <alignment horizontal="center" vertical="center" wrapText="1"/>
    </xf>
    <xf numFmtId="0" fontId="13" fillId="11" borderId="15" xfId="0" applyFont="1" applyFill="1" applyBorder="1" applyAlignment="1">
      <alignment horizontal="center" vertical="center" wrapText="1"/>
    </xf>
    <xf numFmtId="0" fontId="13" fillId="11" borderId="13" xfId="0" applyFont="1" applyFill="1" applyBorder="1" applyAlignment="1">
      <alignment horizontal="center" vertical="center" wrapText="1"/>
    </xf>
    <xf numFmtId="0" fontId="13" fillId="11" borderId="11" xfId="0" applyFont="1" applyFill="1" applyBorder="1" applyAlignment="1">
      <alignment horizontal="center" vertical="center" wrapText="1"/>
    </xf>
    <xf numFmtId="0" fontId="13" fillId="18" borderId="17" xfId="0" applyFont="1" applyFill="1" applyBorder="1" applyAlignment="1">
      <alignment horizontal="center" vertical="center" wrapText="1"/>
    </xf>
    <xf numFmtId="2" fontId="14" fillId="24" borderId="1" xfId="0" applyNumberFormat="1" applyFont="1" applyFill="1" applyBorder="1" applyAlignment="1">
      <alignment horizontal="center" vertical="center" wrapText="1"/>
    </xf>
    <xf numFmtId="0" fontId="14" fillId="19" borderId="1" xfId="0" applyFont="1" applyFill="1" applyBorder="1" applyAlignment="1">
      <alignment horizontal="left" vertical="center" wrapText="1"/>
    </xf>
    <xf numFmtId="2" fontId="14" fillId="2" borderId="1" xfId="0" applyNumberFormat="1" applyFont="1" applyFill="1" applyBorder="1" applyAlignment="1">
      <alignment horizontal="center" vertical="center" wrapText="1"/>
    </xf>
    <xf numFmtId="0" fontId="14" fillId="20" borderId="1" xfId="0" applyFont="1" applyFill="1" applyBorder="1" applyAlignment="1">
      <alignment horizontal="left" vertical="center" wrapText="1"/>
    </xf>
    <xf numFmtId="0" fontId="10" fillId="20" borderId="1" xfId="0" applyFont="1" applyFill="1" applyBorder="1" applyAlignment="1">
      <alignment horizontal="left" vertical="center" wrapText="1"/>
    </xf>
    <xf numFmtId="0" fontId="14" fillId="20" borderId="1" xfId="0" applyFont="1" applyFill="1" applyBorder="1" applyAlignment="1">
      <alignment horizontal="right" vertical="center" wrapText="1"/>
    </xf>
    <xf numFmtId="0" fontId="15" fillId="20" borderId="1" xfId="0" applyFont="1" applyFill="1" applyBorder="1" applyAlignment="1">
      <alignment horizontal="left" vertical="center" wrapText="1"/>
    </xf>
    <xf numFmtId="0" fontId="15" fillId="20" borderId="1" xfId="0" applyFont="1" applyFill="1" applyBorder="1" applyAlignment="1">
      <alignment horizontal="right" vertical="center" wrapText="1"/>
    </xf>
    <xf numFmtId="2" fontId="15" fillId="20" borderId="1" xfId="0" applyNumberFormat="1" applyFont="1" applyFill="1" applyBorder="1" applyAlignment="1">
      <alignment horizontal="right" vertical="center" wrapText="1"/>
    </xf>
    <xf numFmtId="2" fontId="14" fillId="20" borderId="1" xfId="0" applyNumberFormat="1" applyFont="1" applyFill="1" applyBorder="1" applyAlignment="1">
      <alignment horizontal="center" vertical="center" wrapText="1"/>
    </xf>
    <xf numFmtId="2" fontId="14" fillId="20" borderId="1" xfId="0" applyNumberFormat="1" applyFont="1" applyFill="1" applyBorder="1" applyAlignment="1">
      <alignment horizontal="right" vertical="center" wrapText="1"/>
    </xf>
    <xf numFmtId="1" fontId="14" fillId="20" borderId="1" xfId="0" applyNumberFormat="1" applyFont="1" applyFill="1" applyBorder="1" applyAlignment="1">
      <alignment horizontal="left" vertical="center" wrapText="1"/>
    </xf>
    <xf numFmtId="49" fontId="14" fillId="20" borderId="1" xfId="0" applyNumberFormat="1" applyFont="1" applyFill="1" applyBorder="1" applyAlignment="1">
      <alignment horizontal="left" vertical="center" wrapText="1"/>
    </xf>
    <xf numFmtId="44" fontId="14" fillId="20" borderId="1" xfId="1" applyFont="1" applyFill="1" applyBorder="1" applyAlignment="1">
      <alignment horizontal="left" vertical="center" wrapText="1"/>
    </xf>
    <xf numFmtId="14" fontId="14" fillId="20" borderId="1" xfId="0" applyNumberFormat="1" applyFont="1" applyFill="1" applyBorder="1" applyAlignment="1">
      <alignment horizontal="left" vertical="center" wrapText="1"/>
    </xf>
    <xf numFmtId="0" fontId="14" fillId="22" borderId="1" xfId="0" applyFont="1" applyFill="1" applyBorder="1" applyAlignment="1">
      <alignment horizontal="left" vertical="center" wrapText="1"/>
    </xf>
    <xf numFmtId="0" fontId="14" fillId="15" borderId="1" xfId="0" applyFont="1" applyFill="1" applyBorder="1" applyAlignment="1">
      <alignment horizontal="left" vertical="center" wrapText="1"/>
    </xf>
    <xf numFmtId="0" fontId="10" fillId="15" borderId="1" xfId="0" applyFont="1" applyFill="1" applyBorder="1" applyAlignment="1">
      <alignment horizontal="left" vertical="center" wrapText="1"/>
    </xf>
    <xf numFmtId="0" fontId="14" fillId="15" borderId="1" xfId="0" applyFont="1" applyFill="1" applyBorder="1" applyAlignment="1">
      <alignment horizontal="right" vertical="center" wrapText="1"/>
    </xf>
    <xf numFmtId="3" fontId="14" fillId="15" borderId="1" xfId="0" applyNumberFormat="1" applyFont="1" applyFill="1" applyBorder="1" applyAlignment="1">
      <alignment horizontal="left" vertical="center" wrapText="1"/>
    </xf>
    <xf numFmtId="2" fontId="14" fillId="15" borderId="1" xfId="0" applyNumberFormat="1" applyFont="1" applyFill="1" applyBorder="1" applyAlignment="1">
      <alignment horizontal="right" vertical="center" wrapText="1"/>
    </xf>
    <xf numFmtId="2" fontId="14" fillId="15" borderId="1" xfId="0" applyNumberFormat="1" applyFont="1" applyFill="1" applyBorder="1" applyAlignment="1">
      <alignment horizontal="center" vertical="center" wrapText="1"/>
    </xf>
    <xf numFmtId="1" fontId="14" fillId="15" borderId="1" xfId="0" applyNumberFormat="1" applyFont="1" applyFill="1" applyBorder="1" applyAlignment="1">
      <alignment horizontal="left" vertical="center" wrapText="1"/>
    </xf>
    <xf numFmtId="49" fontId="14" fillId="15" borderId="1" xfId="0" applyNumberFormat="1" applyFont="1" applyFill="1" applyBorder="1" applyAlignment="1">
      <alignment horizontal="left" vertical="center" wrapText="1"/>
    </xf>
    <xf numFmtId="44" fontId="14" fillId="15" borderId="1" xfId="1" applyFont="1" applyFill="1" applyBorder="1" applyAlignment="1">
      <alignment horizontal="left" vertical="center" wrapText="1"/>
    </xf>
    <xf numFmtId="0" fontId="17" fillId="18" borderId="1" xfId="0" applyFont="1" applyFill="1" applyBorder="1" applyAlignment="1">
      <alignment horizontal="left" vertical="center" wrapText="1"/>
    </xf>
    <xf numFmtId="14" fontId="14" fillId="15" borderId="1" xfId="0" applyNumberFormat="1" applyFont="1" applyFill="1" applyBorder="1" applyAlignment="1">
      <alignment horizontal="left" vertical="center" wrapText="1"/>
    </xf>
    <xf numFmtId="0" fontId="15" fillId="15" borderId="1" xfId="0" applyFont="1" applyFill="1" applyBorder="1" applyAlignment="1">
      <alignment horizontal="left" vertical="center" wrapText="1"/>
    </xf>
    <xf numFmtId="0" fontId="15" fillId="15" borderId="1" xfId="0" applyFont="1" applyFill="1" applyBorder="1" applyAlignment="1">
      <alignment horizontal="right" vertical="center" wrapText="1"/>
    </xf>
    <xf numFmtId="2" fontId="15" fillId="15" borderId="1" xfId="0" applyNumberFormat="1" applyFont="1" applyFill="1" applyBorder="1" applyAlignment="1">
      <alignment horizontal="right" vertical="center" wrapText="1"/>
    </xf>
    <xf numFmtId="0" fontId="14" fillId="19" borderId="1" xfId="0" applyFont="1" applyFill="1" applyBorder="1" applyAlignment="1">
      <alignment horizontal="right" vertical="center" wrapText="1"/>
    </xf>
    <xf numFmtId="0" fontId="15" fillId="19" borderId="1" xfId="0" applyFont="1" applyFill="1" applyBorder="1" applyAlignment="1">
      <alignment horizontal="left" vertical="center" wrapText="1"/>
    </xf>
    <xf numFmtId="0" fontId="15" fillId="19" borderId="1" xfId="0" applyFont="1" applyFill="1" applyBorder="1" applyAlignment="1">
      <alignment horizontal="right" vertical="center" wrapText="1"/>
    </xf>
    <xf numFmtId="2" fontId="15" fillId="19" borderId="1" xfId="0" applyNumberFormat="1" applyFont="1" applyFill="1" applyBorder="1" applyAlignment="1">
      <alignment horizontal="right" vertical="center" wrapText="1"/>
    </xf>
    <xf numFmtId="2" fontId="14" fillId="19" borderId="1" xfId="0" applyNumberFormat="1" applyFont="1" applyFill="1" applyBorder="1" applyAlignment="1">
      <alignment horizontal="center" vertical="center" wrapText="1"/>
    </xf>
    <xf numFmtId="2" fontId="14" fillId="19" borderId="1" xfId="0" applyNumberFormat="1" applyFont="1" applyFill="1" applyBorder="1" applyAlignment="1">
      <alignment horizontal="right" vertical="center" wrapText="1"/>
    </xf>
    <xf numFmtId="1" fontId="14" fillId="19" borderId="1" xfId="0" applyNumberFormat="1" applyFont="1" applyFill="1" applyBorder="1" applyAlignment="1">
      <alignment horizontal="left" vertical="center" wrapText="1"/>
    </xf>
    <xf numFmtId="49" fontId="14" fillId="19" borderId="1" xfId="0" applyNumberFormat="1" applyFont="1" applyFill="1" applyBorder="1" applyAlignment="1">
      <alignment horizontal="left" vertical="center" wrapText="1"/>
    </xf>
    <xf numFmtId="44" fontId="14" fillId="19" borderId="1" xfId="1" applyFont="1" applyFill="1" applyBorder="1" applyAlignment="1">
      <alignment horizontal="left" vertical="center" wrapText="1"/>
    </xf>
    <xf numFmtId="14" fontId="14" fillId="19" borderId="1" xfId="0" applyNumberFormat="1" applyFont="1" applyFill="1" applyBorder="1" applyAlignment="1">
      <alignment horizontal="left" vertical="center" wrapText="1"/>
    </xf>
    <xf numFmtId="0" fontId="14" fillId="21" borderId="1" xfId="0" applyFont="1" applyFill="1" applyBorder="1" applyAlignment="1">
      <alignment horizontal="left" vertical="center" wrapText="1"/>
    </xf>
    <xf numFmtId="0" fontId="14" fillId="19" borderId="1" xfId="0" applyFont="1" applyFill="1" applyBorder="1" applyAlignment="1">
      <alignment vertical="center" wrapText="1"/>
    </xf>
    <xf numFmtId="2" fontId="14" fillId="24" borderId="1" xfId="2" applyNumberFormat="1" applyFont="1" applyFill="1" applyBorder="1" applyAlignment="1">
      <alignment horizontal="center" vertical="center" wrapText="1"/>
    </xf>
    <xf numFmtId="3" fontId="14" fillId="20" borderId="1" xfId="0" applyNumberFormat="1" applyFont="1" applyFill="1" applyBorder="1" applyAlignment="1">
      <alignment horizontal="left" vertical="center" wrapText="1"/>
    </xf>
    <xf numFmtId="2" fontId="14" fillId="3" borderId="1" xfId="0" applyNumberFormat="1" applyFont="1" applyFill="1" applyBorder="1" applyAlignment="1">
      <alignment horizontal="center" vertical="center" wrapText="1"/>
    </xf>
    <xf numFmtId="2" fontId="15" fillId="3" borderId="1" xfId="0" applyNumberFormat="1" applyFont="1" applyFill="1" applyBorder="1" applyAlignment="1">
      <alignment horizontal="right" vertical="center" wrapText="1"/>
    </xf>
    <xf numFmtId="0" fontId="14" fillId="15"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0" borderId="1" xfId="0" applyFont="1" applyFill="1" applyBorder="1" applyAlignment="1">
      <alignment horizontal="center" vertical="center" wrapText="1"/>
    </xf>
    <xf numFmtId="0" fontId="18" fillId="24" borderId="1" xfId="0" applyFont="1" applyFill="1" applyBorder="1" applyAlignment="1">
      <alignment horizontal="left" vertical="center" wrapText="1"/>
    </xf>
    <xf numFmtId="0" fontId="18" fillId="15" borderId="1" xfId="0" applyFont="1" applyFill="1" applyBorder="1" applyAlignment="1">
      <alignment horizontal="left" vertical="center" wrapText="1"/>
    </xf>
    <xf numFmtId="0" fontId="16" fillId="15" borderId="1" xfId="0" applyFont="1" applyFill="1" applyBorder="1" applyAlignment="1">
      <alignment horizontal="left" vertical="center" wrapText="1"/>
    </xf>
    <xf numFmtId="0" fontId="16" fillId="19" borderId="1" xfId="0" applyFont="1" applyFill="1" applyBorder="1" applyAlignment="1">
      <alignment horizontal="left" vertical="center" wrapText="1"/>
    </xf>
    <xf numFmtId="0" fontId="16" fillId="19" borderId="0" xfId="0" applyFont="1" applyFill="1" applyAlignment="1">
      <alignment horizontal="left" vertical="center" wrapText="1"/>
    </xf>
    <xf numFmtId="2" fontId="14" fillId="23" borderId="1" xfId="0" applyNumberFormat="1" applyFont="1" applyFill="1" applyBorder="1" applyAlignment="1">
      <alignment horizontal="center" vertical="center" wrapText="1"/>
    </xf>
    <xf numFmtId="0" fontId="16" fillId="3" borderId="1" xfId="0" applyFont="1" applyFill="1" applyBorder="1" applyAlignment="1">
      <alignment horizontal="left" vertical="center" wrapText="1"/>
    </xf>
    <xf numFmtId="0" fontId="10" fillId="15" borderId="1" xfId="0" applyFont="1" applyFill="1" applyBorder="1" applyAlignment="1">
      <alignment horizontal="justify" vertical="center" wrapText="1"/>
    </xf>
    <xf numFmtId="164" fontId="14" fillId="24" borderId="1" xfId="2" applyNumberFormat="1" applyFont="1" applyFill="1" applyBorder="1" applyAlignment="1">
      <alignment horizontal="center" vertical="center" wrapText="1"/>
    </xf>
    <xf numFmtId="49" fontId="14" fillId="15" borderId="1" xfId="0" applyNumberFormat="1" applyFont="1" applyFill="1" applyBorder="1" applyAlignment="1">
      <alignment horizontal="right" vertical="center" wrapText="1"/>
    </xf>
    <xf numFmtId="165" fontId="14" fillId="15" borderId="1" xfId="0" applyNumberFormat="1" applyFont="1" applyFill="1" applyBorder="1" applyAlignment="1">
      <alignment horizontal="right" vertical="center" wrapText="1"/>
    </xf>
    <xf numFmtId="165" fontId="14" fillId="15" borderId="1" xfId="0" applyNumberFormat="1" applyFont="1" applyFill="1" applyBorder="1" applyAlignment="1">
      <alignment horizontal="center" vertical="center" wrapText="1"/>
    </xf>
    <xf numFmtId="0" fontId="10" fillId="20" borderId="1" xfId="0" applyFont="1" applyFill="1" applyBorder="1" applyAlignment="1">
      <alignment horizontal="justify" vertical="center" wrapText="1"/>
    </xf>
    <xf numFmtId="49" fontId="14" fillId="20" borderId="1" xfId="0" applyNumberFormat="1" applyFont="1" applyFill="1" applyBorder="1" applyAlignment="1">
      <alignment horizontal="right" vertical="center" wrapText="1"/>
    </xf>
    <xf numFmtId="9" fontId="14" fillId="20" borderId="1" xfId="0" applyNumberFormat="1" applyFont="1" applyFill="1" applyBorder="1" applyAlignment="1">
      <alignment horizontal="right" vertical="center" wrapText="1"/>
    </xf>
    <xf numFmtId="164" fontId="14" fillId="20" borderId="1" xfId="2" applyNumberFormat="1" applyFont="1" applyFill="1" applyBorder="1" applyAlignment="1">
      <alignment horizontal="center" vertical="center" wrapText="1"/>
    </xf>
    <xf numFmtId="9" fontId="14" fillId="20" borderId="1" xfId="2" applyFont="1" applyFill="1" applyBorder="1" applyAlignment="1">
      <alignment horizontal="right" vertical="center" wrapText="1"/>
    </xf>
    <xf numFmtId="2" fontId="14" fillId="20" borderId="1" xfId="2" applyNumberFormat="1" applyFont="1" applyFill="1" applyBorder="1" applyAlignment="1">
      <alignment horizontal="right" vertical="center" wrapText="1"/>
    </xf>
    <xf numFmtId="0" fontId="14" fillId="22" borderId="0" xfId="0" applyFont="1" applyFill="1" applyAlignment="1">
      <alignment horizontal="left" vertical="center" wrapText="1"/>
    </xf>
    <xf numFmtId="2" fontId="14" fillId="2" borderId="1" xfId="2" applyNumberFormat="1" applyFont="1" applyFill="1" applyBorder="1" applyAlignment="1">
      <alignment horizontal="right" vertical="center" wrapText="1"/>
    </xf>
    <xf numFmtId="10" fontId="14" fillId="24" borderId="1" xfId="2" applyNumberFormat="1" applyFont="1" applyFill="1" applyBorder="1" applyAlignment="1">
      <alignment horizontal="center" vertical="center" wrapText="1"/>
    </xf>
    <xf numFmtId="2" fontId="14" fillId="15" borderId="1" xfId="2" applyNumberFormat="1" applyFont="1" applyFill="1" applyBorder="1" applyAlignment="1">
      <alignment horizontal="right" vertical="center" wrapText="1"/>
    </xf>
    <xf numFmtId="2" fontId="14" fillId="15" borderId="1" xfId="3" applyNumberFormat="1" applyFont="1" applyFill="1" applyBorder="1" applyAlignment="1">
      <alignment horizontal="right" vertical="center" wrapText="1"/>
    </xf>
    <xf numFmtId="2" fontId="14" fillId="15" borderId="1" xfId="3" applyNumberFormat="1" applyFont="1" applyFill="1" applyBorder="1" applyAlignment="1">
      <alignment horizontal="center" vertical="center" wrapText="1"/>
    </xf>
    <xf numFmtId="2" fontId="14" fillId="20" borderId="1" xfId="3" applyNumberFormat="1" applyFont="1" applyFill="1" applyBorder="1" applyAlignment="1">
      <alignment horizontal="right" vertical="center" wrapText="1"/>
    </xf>
    <xf numFmtId="2" fontId="14" fillId="20" borderId="1" xfId="3" applyNumberFormat="1" applyFont="1" applyFill="1" applyBorder="1" applyAlignment="1">
      <alignment horizontal="center" vertical="center" wrapText="1"/>
    </xf>
    <xf numFmtId="2" fontId="14" fillId="24" borderId="1" xfId="3" applyNumberFormat="1" applyFont="1" applyFill="1" applyBorder="1" applyAlignment="1">
      <alignment horizontal="center" vertical="center" wrapText="1"/>
    </xf>
    <xf numFmtId="9" fontId="14" fillId="15" borderId="1" xfId="2" applyFont="1" applyFill="1" applyBorder="1" applyAlignment="1">
      <alignment horizontal="right" vertical="center" wrapText="1"/>
    </xf>
    <xf numFmtId="2" fontId="14" fillId="24" borderId="1" xfId="2" applyNumberFormat="1" applyFont="1" applyFill="1" applyBorder="1" applyAlignment="1">
      <alignment horizontal="right" vertical="center" wrapText="1"/>
    </xf>
    <xf numFmtId="0" fontId="10" fillId="20" borderId="1" xfId="0" applyFont="1" applyFill="1" applyBorder="1" applyAlignment="1">
      <alignment horizontal="right" vertical="center" wrapText="1"/>
    </xf>
    <xf numFmtId="2" fontId="14" fillId="3" borderId="1" xfId="2" applyNumberFormat="1" applyFont="1" applyFill="1" applyBorder="1" applyAlignment="1">
      <alignment horizontal="right" vertical="center" wrapText="1"/>
    </xf>
    <xf numFmtId="0" fontId="14" fillId="12" borderId="1" xfId="0" applyFont="1" applyFill="1" applyBorder="1" applyAlignment="1">
      <alignment horizontal="left" vertical="center" wrapText="1"/>
    </xf>
    <xf numFmtId="9" fontId="14" fillId="24" borderId="1" xfId="2" applyFont="1" applyFill="1" applyBorder="1" applyAlignment="1">
      <alignment horizontal="center" vertical="center" wrapText="1"/>
    </xf>
    <xf numFmtId="0" fontId="10" fillId="15" borderId="1" xfId="0" applyFont="1" applyFill="1" applyBorder="1" applyAlignment="1">
      <alignment horizontal="right" vertical="center" wrapText="1"/>
    </xf>
    <xf numFmtId="0" fontId="14" fillId="0" borderId="1" xfId="0" applyFont="1" applyBorder="1" applyAlignment="1">
      <alignment vertical="center" wrapText="1"/>
    </xf>
    <xf numFmtId="3" fontId="10" fillId="15" borderId="1" xfId="0" applyNumberFormat="1" applyFont="1" applyFill="1" applyBorder="1" applyAlignment="1">
      <alignment horizontal="left" vertical="center" wrapText="1"/>
    </xf>
    <xf numFmtId="2" fontId="14" fillId="0" borderId="1" xfId="0" applyNumberFormat="1" applyFont="1" applyBorder="1" applyAlignment="1">
      <alignment horizontal="center" vertical="center" wrapText="1"/>
    </xf>
    <xf numFmtId="0" fontId="14" fillId="15" borderId="1" xfId="0" applyFont="1" applyFill="1" applyBorder="1" applyAlignment="1">
      <alignment wrapText="1"/>
    </xf>
    <xf numFmtId="10" fontId="14" fillId="15" borderId="1" xfId="0" applyNumberFormat="1" applyFont="1" applyFill="1" applyBorder="1" applyAlignment="1">
      <alignment horizontal="right" vertical="center" wrapText="1"/>
    </xf>
    <xf numFmtId="10" fontId="14" fillId="15" borderId="1" xfId="2" applyNumberFormat="1" applyFont="1" applyFill="1" applyBorder="1" applyAlignment="1">
      <alignment horizontal="center" vertical="center" wrapText="1"/>
    </xf>
    <xf numFmtId="10" fontId="14" fillId="15" borderId="1" xfId="0" applyNumberFormat="1" applyFont="1" applyFill="1" applyBorder="1" applyAlignment="1">
      <alignment horizontal="center" vertical="center" wrapText="1"/>
    </xf>
    <xf numFmtId="0" fontId="14" fillId="22" borderId="1" xfId="0" applyFont="1" applyFill="1" applyBorder="1" applyAlignment="1">
      <alignment vertical="center" wrapText="1"/>
    </xf>
    <xf numFmtId="0" fontId="14" fillId="15" borderId="1" xfId="0" applyFont="1" applyFill="1" applyBorder="1" applyAlignment="1">
      <alignment vertical="center" wrapText="1"/>
    </xf>
    <xf numFmtId="0" fontId="14" fillId="12" borderId="1" xfId="0" applyFont="1" applyFill="1" applyBorder="1" applyAlignment="1">
      <alignment vertical="center" wrapText="1"/>
    </xf>
    <xf numFmtId="0" fontId="14" fillId="14" borderId="1" xfId="0" applyFont="1" applyFill="1" applyBorder="1" applyAlignment="1">
      <alignment vertical="center" wrapText="1"/>
    </xf>
    <xf numFmtId="0" fontId="10" fillId="19" borderId="1" xfId="0" applyFont="1" applyFill="1" applyBorder="1" applyAlignment="1">
      <alignment horizontal="left" vertical="center" wrapText="1"/>
    </xf>
    <xf numFmtId="0" fontId="8" fillId="27" borderId="1" xfId="0" applyFont="1" applyFill="1" applyBorder="1" applyAlignment="1">
      <alignment horizontal="center" vertical="center" wrapText="1"/>
    </xf>
    <xf numFmtId="43" fontId="8" fillId="8" borderId="1" xfId="3" applyFont="1" applyFill="1" applyBorder="1" applyAlignment="1">
      <alignment horizontal="center" vertical="center" wrapText="1"/>
    </xf>
    <xf numFmtId="43" fontId="8" fillId="17" borderId="1" xfId="3" applyFont="1" applyFill="1" applyBorder="1" applyAlignment="1">
      <alignment horizontal="center" vertical="center" wrapText="1"/>
    </xf>
    <xf numFmtId="43" fontId="8" fillId="32" borderId="1" xfId="3" applyFont="1" applyFill="1" applyBorder="1" applyAlignment="1">
      <alignment horizontal="center" vertical="center" wrapText="1"/>
    </xf>
    <xf numFmtId="43" fontId="8" fillId="31" borderId="1" xfId="3" applyFont="1" applyFill="1" applyBorder="1" applyAlignment="1">
      <alignment horizontal="center" vertical="center" wrapText="1"/>
    </xf>
    <xf numFmtId="43" fontId="8" fillId="27" borderId="1" xfId="3" applyFont="1" applyFill="1" applyBorder="1" applyAlignment="1">
      <alignment horizontal="center" vertical="center" wrapText="1"/>
    </xf>
    <xf numFmtId="43" fontId="8" fillId="29" borderId="1" xfId="3" applyFont="1" applyFill="1" applyBorder="1" applyAlignment="1">
      <alignment horizontal="center" vertical="center" wrapText="1"/>
    </xf>
    <xf numFmtId="44" fontId="8" fillId="8" borderId="1" xfId="1" applyFont="1" applyFill="1" applyBorder="1" applyAlignment="1">
      <alignment horizontal="center" vertical="center" wrapText="1"/>
    </xf>
    <xf numFmtId="44" fontId="8" fillId="17" borderId="1" xfId="1" applyFont="1" applyFill="1" applyBorder="1" applyAlignment="1">
      <alignment horizontal="center" vertical="center" wrapText="1"/>
    </xf>
    <xf numFmtId="44" fontId="8" fillId="32" borderId="1" xfId="1" applyFont="1" applyFill="1" applyBorder="1" applyAlignment="1">
      <alignment horizontal="center" vertical="center" wrapText="1"/>
    </xf>
    <xf numFmtId="0" fontId="8" fillId="28" borderId="1" xfId="0" applyFont="1" applyFill="1" applyBorder="1" applyAlignment="1">
      <alignment wrapText="1"/>
    </xf>
    <xf numFmtId="43" fontId="8" fillId="28" borderId="1" xfId="3" applyFont="1" applyFill="1" applyBorder="1" applyAlignment="1">
      <alignment wrapText="1"/>
    </xf>
    <xf numFmtId="0" fontId="7" fillId="25" borderId="1" xfId="0" applyFont="1" applyFill="1" applyBorder="1" applyAlignment="1">
      <alignment wrapText="1"/>
    </xf>
    <xf numFmtId="43" fontId="7" fillId="25" borderId="1" xfId="3" applyFont="1" applyFill="1" applyBorder="1" applyAlignment="1">
      <alignment wrapText="1"/>
    </xf>
    <xf numFmtId="43" fontId="7" fillId="14" borderId="1" xfId="3" applyFont="1" applyFill="1" applyBorder="1" applyAlignment="1">
      <alignment wrapText="1"/>
    </xf>
    <xf numFmtId="44" fontId="7" fillId="25" borderId="1" xfId="1" applyFont="1" applyFill="1" applyBorder="1" applyAlignment="1">
      <alignment wrapText="1"/>
    </xf>
    <xf numFmtId="44" fontId="8" fillId="28" borderId="1" xfId="1" applyFont="1" applyFill="1" applyBorder="1" applyAlignment="1">
      <alignment wrapText="1"/>
    </xf>
    <xf numFmtId="44" fontId="7" fillId="3" borderId="1" xfId="1" applyFont="1" applyFill="1" applyBorder="1" applyAlignment="1">
      <alignment wrapText="1"/>
    </xf>
    <xf numFmtId="0" fontId="7" fillId="3" borderId="1" xfId="0" applyFont="1" applyFill="1" applyBorder="1" applyAlignment="1">
      <alignment wrapText="1"/>
    </xf>
    <xf numFmtId="43" fontId="7" fillId="3" borderId="1" xfId="3" applyFont="1" applyFill="1" applyBorder="1" applyAlignment="1">
      <alignment wrapText="1"/>
    </xf>
    <xf numFmtId="0" fontId="8" fillId="29" borderId="1" xfId="0" applyFont="1" applyFill="1" applyBorder="1" applyAlignment="1">
      <alignment wrapText="1"/>
    </xf>
    <xf numFmtId="43" fontId="8" fillId="29" borderId="1" xfId="3" applyFont="1" applyFill="1" applyBorder="1" applyAlignment="1">
      <alignment wrapText="1"/>
    </xf>
    <xf numFmtId="0" fontId="9" fillId="19" borderId="1" xfId="0" applyFont="1" applyFill="1" applyBorder="1" applyAlignment="1">
      <alignment wrapText="1"/>
    </xf>
    <xf numFmtId="43" fontId="9" fillId="19" borderId="1" xfId="3" applyFont="1" applyFill="1" applyBorder="1" applyAlignment="1">
      <alignment wrapText="1"/>
    </xf>
    <xf numFmtId="44" fontId="9" fillId="19" borderId="1" xfId="1" applyFont="1" applyFill="1" applyBorder="1" applyAlignment="1">
      <alignment wrapText="1"/>
    </xf>
    <xf numFmtId="0" fontId="7" fillId="19" borderId="1" xfId="0" applyFont="1" applyFill="1" applyBorder="1" applyAlignment="1">
      <alignment wrapText="1"/>
    </xf>
    <xf numFmtId="2" fontId="7" fillId="19" borderId="1" xfId="1" applyNumberFormat="1" applyFont="1" applyFill="1" applyBorder="1" applyAlignment="1">
      <alignment wrapText="1"/>
    </xf>
    <xf numFmtId="44" fontId="7" fillId="19" borderId="1" xfId="1" applyFont="1" applyFill="1" applyBorder="1" applyAlignment="1">
      <alignment wrapText="1"/>
    </xf>
    <xf numFmtId="0" fontId="14" fillId="0" borderId="0" xfId="0" applyFont="1" applyAlignment="1">
      <alignment wrapText="1"/>
    </xf>
    <xf numFmtId="43" fontId="14" fillId="0" borderId="0" xfId="3" applyFont="1" applyAlignment="1">
      <alignment wrapText="1"/>
    </xf>
    <xf numFmtId="44" fontId="14" fillId="0" borderId="0" xfId="1" applyFont="1" applyAlignment="1">
      <alignment wrapText="1"/>
    </xf>
    <xf numFmtId="0" fontId="19" fillId="20" borderId="1" xfId="0" applyFont="1" applyFill="1" applyBorder="1" applyAlignment="1">
      <alignment horizontal="center" vertical="center" wrapText="1"/>
    </xf>
    <xf numFmtId="43" fontId="19" fillId="20" borderId="1" xfId="3" applyFont="1" applyFill="1" applyBorder="1" applyAlignment="1">
      <alignment horizontal="center" vertical="center" wrapText="1"/>
    </xf>
    <xf numFmtId="44" fontId="19" fillId="20" borderId="1" xfId="1" applyFont="1" applyFill="1" applyBorder="1" applyAlignment="1">
      <alignment horizontal="center" vertical="center" wrapText="1"/>
    </xf>
    <xf numFmtId="43" fontId="10" fillId="0" borderId="1" xfId="3" applyFont="1" applyFill="1" applyBorder="1" applyAlignment="1">
      <alignment vertical="center" wrapText="1"/>
    </xf>
    <xf numFmtId="44" fontId="10" fillId="0" borderId="1" xfId="1" applyFont="1" applyFill="1" applyBorder="1" applyAlignment="1">
      <alignment vertical="center" wrapText="1"/>
    </xf>
    <xf numFmtId="0" fontId="19" fillId="20" borderId="1" xfId="0" applyFont="1" applyFill="1" applyBorder="1" applyAlignment="1">
      <alignment vertical="center" wrapText="1"/>
    </xf>
    <xf numFmtId="43" fontId="19" fillId="20" borderId="1" xfId="3" applyFont="1" applyFill="1" applyBorder="1" applyAlignment="1">
      <alignment vertical="center" wrapText="1"/>
    </xf>
    <xf numFmtId="44" fontId="12" fillId="19" borderId="0" xfId="1" applyFont="1" applyFill="1" applyAlignment="1">
      <alignment horizontal="left" vertical="center"/>
    </xf>
    <xf numFmtId="2" fontId="14" fillId="0" borderId="0" xfId="0" applyNumberFormat="1" applyFont="1" applyAlignment="1">
      <alignment horizontal="right" vertical="center"/>
    </xf>
    <xf numFmtId="0" fontId="13" fillId="18" borderId="21" xfId="0" applyFont="1" applyFill="1" applyBorder="1" applyAlignment="1">
      <alignment horizontal="center" vertical="center" wrapText="1"/>
    </xf>
    <xf numFmtId="0" fontId="13" fillId="18" borderId="20" xfId="0" applyFont="1" applyFill="1" applyBorder="1" applyAlignment="1">
      <alignment horizontal="center" vertical="center" wrapText="1"/>
    </xf>
    <xf numFmtId="1" fontId="13" fillId="18" borderId="18" xfId="0" applyNumberFormat="1" applyFont="1" applyFill="1" applyBorder="1" applyAlignment="1">
      <alignment horizontal="center" vertical="center" wrapText="1"/>
    </xf>
    <xf numFmtId="0" fontId="13" fillId="18" borderId="18" xfId="0" applyFont="1" applyFill="1" applyBorder="1" applyAlignment="1">
      <alignment horizontal="center" vertical="center" wrapText="1"/>
    </xf>
    <xf numFmtId="0" fontId="10" fillId="0" borderId="0" xfId="0" applyFont="1" applyAlignment="1">
      <alignment horizontal="center" vertical="center" wrapText="1"/>
    </xf>
    <xf numFmtId="0" fontId="13" fillId="0" borderId="0" xfId="0" applyFont="1" applyAlignment="1">
      <alignment horizontal="center" vertical="center" wrapText="1"/>
    </xf>
    <xf numFmtId="0" fontId="13" fillId="0" borderId="14" xfId="0" applyFont="1" applyBorder="1" applyAlignment="1">
      <alignment horizontal="center" vertical="center" wrapText="1"/>
    </xf>
    <xf numFmtId="2" fontId="10" fillId="0" borderId="0" xfId="0" applyNumberFormat="1" applyFont="1" applyAlignment="1">
      <alignment horizontal="center" vertical="center" wrapText="1"/>
    </xf>
    <xf numFmtId="2" fontId="13" fillId="0" borderId="0" xfId="0" applyNumberFormat="1" applyFont="1" applyAlignment="1">
      <alignment horizontal="center" vertical="center" wrapText="1"/>
    </xf>
    <xf numFmtId="0" fontId="13" fillId="0" borderId="15" xfId="0" applyFont="1" applyBorder="1" applyAlignment="1">
      <alignment horizontal="center" vertical="center" wrapText="1"/>
    </xf>
    <xf numFmtId="44" fontId="10" fillId="0" borderId="1" xfId="1" applyFont="1" applyFill="1" applyBorder="1" applyAlignment="1">
      <alignment horizontal="center" vertical="center" wrapText="1"/>
    </xf>
    <xf numFmtId="0" fontId="10" fillId="0" borderId="0" xfId="0" applyFont="1" applyAlignment="1">
      <alignment horizontal="center" wrapText="1"/>
    </xf>
    <xf numFmtId="44" fontId="13" fillId="0" borderId="1" xfId="1" applyFont="1" applyFill="1" applyBorder="1" applyAlignment="1">
      <alignment horizontal="center" vertical="center" wrapText="1"/>
    </xf>
    <xf numFmtId="0" fontId="13" fillId="0" borderId="0" xfId="0" applyFont="1" applyAlignment="1">
      <alignment horizontal="center" wrapText="1"/>
    </xf>
    <xf numFmtId="0" fontId="13" fillId="33" borderId="11" xfId="0" applyFont="1" applyFill="1" applyBorder="1" applyAlignment="1">
      <alignment horizontal="center" vertical="center" wrapText="1"/>
    </xf>
    <xf numFmtId="0" fontId="13" fillId="33" borderId="4" xfId="0" applyFont="1" applyFill="1" applyBorder="1" applyAlignment="1">
      <alignment horizontal="center" vertical="center" wrapText="1"/>
    </xf>
    <xf numFmtId="0" fontId="10" fillId="0" borderId="19"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19" xfId="0" applyFont="1" applyBorder="1" applyAlignment="1">
      <alignment horizontal="center" vertical="center" wrapText="1"/>
    </xf>
    <xf numFmtId="0" fontId="13" fillId="34" borderId="32" xfId="0" applyFont="1" applyFill="1" applyBorder="1" applyAlignment="1">
      <alignment horizontal="center" vertical="center" wrapText="1"/>
    </xf>
    <xf numFmtId="0" fontId="10" fillId="0" borderId="33" xfId="0" applyFont="1" applyBorder="1" applyAlignment="1">
      <alignment horizontal="center" vertical="center" wrapText="1"/>
    </xf>
    <xf numFmtId="0" fontId="13" fillId="0" borderId="33" xfId="0" applyFont="1" applyBorder="1" applyAlignment="1">
      <alignment horizontal="center" vertical="center" wrapText="1"/>
    </xf>
    <xf numFmtId="0" fontId="13" fillId="18" borderId="33" xfId="0" applyFont="1" applyFill="1" applyBorder="1" applyAlignment="1">
      <alignment horizontal="center" vertical="center" wrapText="1"/>
    </xf>
    <xf numFmtId="0" fontId="10" fillId="0" borderId="36" xfId="0" applyFont="1" applyBorder="1" applyAlignment="1">
      <alignment horizontal="center" vertical="center" wrapText="1"/>
    </xf>
    <xf numFmtId="0" fontId="13" fillId="0" borderId="36" xfId="0" applyFont="1" applyBorder="1" applyAlignment="1">
      <alignment horizontal="center" vertical="center" wrapText="1"/>
    </xf>
    <xf numFmtId="0" fontId="13" fillId="18" borderId="19" xfId="0" applyFont="1" applyFill="1" applyBorder="1" applyAlignment="1">
      <alignment horizontal="center" vertical="center" wrapText="1"/>
    </xf>
    <xf numFmtId="0" fontId="13" fillId="18" borderId="36" xfId="0" applyFont="1" applyFill="1" applyBorder="1" applyAlignment="1">
      <alignment horizontal="center" vertical="center" wrapText="1"/>
    </xf>
    <xf numFmtId="2" fontId="13" fillId="18" borderId="0" xfId="0" applyNumberFormat="1" applyFont="1" applyFill="1" applyAlignment="1">
      <alignment horizontal="center" vertical="center" wrapText="1"/>
    </xf>
    <xf numFmtId="44" fontId="10" fillId="0" borderId="5" xfId="1" applyFont="1" applyFill="1" applyBorder="1" applyAlignment="1">
      <alignment horizontal="center" vertical="center" wrapText="1"/>
    </xf>
    <xf numFmtId="44" fontId="13" fillId="0" borderId="5" xfId="1" applyFont="1" applyFill="1" applyBorder="1" applyAlignment="1">
      <alignment horizontal="center" vertical="center" wrapText="1"/>
    </xf>
    <xf numFmtId="44" fontId="13" fillId="18" borderId="15" xfId="1" applyFont="1" applyFill="1" applyBorder="1" applyAlignment="1">
      <alignment horizontal="center" vertical="center" wrapText="1"/>
    </xf>
    <xf numFmtId="0" fontId="13" fillId="0" borderId="13" xfId="0" applyFont="1" applyBorder="1" applyAlignment="1">
      <alignment horizontal="center" vertical="center" wrapText="1"/>
    </xf>
    <xf numFmtId="44" fontId="10" fillId="0" borderId="3" xfId="1" applyFont="1" applyFill="1" applyBorder="1" applyAlignment="1">
      <alignment horizontal="center" vertical="center" wrapText="1"/>
    </xf>
    <xf numFmtId="44" fontId="13" fillId="0" borderId="3" xfId="1" applyFont="1" applyFill="1" applyBorder="1" applyAlignment="1">
      <alignment horizontal="center" vertical="center" wrapText="1"/>
    </xf>
    <xf numFmtId="44" fontId="13" fillId="18" borderId="11" xfId="1" applyFont="1" applyFill="1" applyBorder="1" applyAlignment="1">
      <alignment horizontal="center" vertical="center" wrapText="1"/>
    </xf>
    <xf numFmtId="44" fontId="10" fillId="0" borderId="28" xfId="1" applyFont="1" applyFill="1" applyBorder="1" applyAlignment="1">
      <alignment horizontal="center" vertical="center" wrapText="1"/>
    </xf>
    <xf numFmtId="44" fontId="10" fillId="0" borderId="8" xfId="1" applyFont="1" applyFill="1" applyBorder="1" applyAlignment="1">
      <alignment horizontal="center" vertical="center" wrapText="1"/>
    </xf>
    <xf numFmtId="44" fontId="13" fillId="0" borderId="28" xfId="1" applyFont="1" applyFill="1" applyBorder="1" applyAlignment="1">
      <alignment horizontal="center" vertical="center" wrapText="1"/>
    </xf>
    <xf numFmtId="44" fontId="13" fillId="0" borderId="8" xfId="1" applyFont="1" applyFill="1" applyBorder="1" applyAlignment="1">
      <alignment horizontal="center" vertical="center" wrapText="1"/>
    </xf>
    <xf numFmtId="0" fontId="10" fillId="0" borderId="4" xfId="0" applyFont="1" applyBorder="1" applyAlignment="1">
      <alignment horizontal="center" vertical="center" wrapText="1"/>
    </xf>
    <xf numFmtId="0" fontId="13" fillId="0" borderId="4" xfId="0" applyFont="1" applyBorder="1" applyAlignment="1">
      <alignment horizontal="center" vertical="center" wrapText="1"/>
    </xf>
    <xf numFmtId="3" fontId="14" fillId="0" borderId="0" xfId="0" applyNumberFormat="1" applyFont="1" applyAlignment="1">
      <alignment vertical="center"/>
    </xf>
    <xf numFmtId="0" fontId="20" fillId="33" borderId="0" xfId="0" applyFont="1" applyFill="1" applyAlignment="1">
      <alignment horizontal="left" vertical="center" wrapText="1"/>
    </xf>
    <xf numFmtId="0" fontId="13" fillId="34" borderId="24" xfId="0" applyFont="1" applyFill="1" applyBorder="1" applyAlignment="1">
      <alignment horizontal="center" vertical="center" wrapText="1"/>
    </xf>
    <xf numFmtId="0" fontId="13" fillId="34" borderId="25" xfId="0" applyFont="1" applyFill="1" applyBorder="1" applyAlignment="1">
      <alignment horizontal="center" vertical="center" wrapText="1"/>
    </xf>
    <xf numFmtId="0" fontId="13" fillId="34" borderId="26" xfId="0" applyFont="1" applyFill="1" applyBorder="1" applyAlignment="1">
      <alignment horizontal="center" vertical="center" wrapText="1"/>
    </xf>
    <xf numFmtId="0" fontId="13" fillId="33" borderId="0" xfId="0" applyFont="1" applyFill="1" applyAlignment="1">
      <alignment horizontal="center" vertical="center" wrapText="1"/>
    </xf>
    <xf numFmtId="2" fontId="13" fillId="33" borderId="23" xfId="0" applyNumberFormat="1" applyFont="1" applyFill="1" applyBorder="1" applyAlignment="1">
      <alignment horizontal="center" vertical="center" wrapText="1"/>
    </xf>
    <xf numFmtId="2" fontId="13" fillId="33" borderId="25" xfId="0" applyNumberFormat="1" applyFont="1" applyFill="1" applyBorder="1" applyAlignment="1">
      <alignment horizontal="center" vertical="center" wrapText="1"/>
    </xf>
    <xf numFmtId="44" fontId="13" fillId="34" borderId="2" xfId="1" applyFont="1" applyFill="1" applyBorder="1" applyAlignment="1">
      <alignment horizontal="center" vertical="center" wrapText="1"/>
    </xf>
    <xf numFmtId="44" fontId="13" fillId="34" borderId="6" xfId="1" applyFont="1" applyFill="1" applyBorder="1" applyAlignment="1">
      <alignment horizontal="center" vertical="center" wrapText="1"/>
    </xf>
    <xf numFmtId="44" fontId="13" fillId="34" borderId="7" xfId="1" applyFont="1" applyFill="1" applyBorder="1" applyAlignment="1">
      <alignment horizontal="center" vertical="center" wrapText="1"/>
    </xf>
    <xf numFmtId="0" fontId="13" fillId="34" borderId="7" xfId="0" applyFont="1" applyFill="1" applyBorder="1" applyAlignment="1">
      <alignment horizontal="center" vertical="center" wrapText="1"/>
    </xf>
    <xf numFmtId="0" fontId="13" fillId="34" borderId="22" xfId="0" applyFont="1" applyFill="1" applyBorder="1" applyAlignment="1">
      <alignment horizontal="center" vertical="center" wrapText="1"/>
    </xf>
    <xf numFmtId="0" fontId="13" fillId="34" borderId="23" xfId="0" applyFont="1" applyFill="1" applyBorder="1" applyAlignment="1">
      <alignment horizontal="center" vertical="center" wrapText="1"/>
    </xf>
    <xf numFmtId="0" fontId="13" fillId="34" borderId="16" xfId="0" applyFont="1" applyFill="1" applyBorder="1" applyAlignment="1">
      <alignment horizontal="center" vertical="center" wrapText="1"/>
    </xf>
    <xf numFmtId="44" fontId="13" fillId="33" borderId="16" xfId="1" applyFont="1" applyFill="1" applyBorder="1" applyAlignment="1">
      <alignment horizontal="center" vertical="center" wrapText="1"/>
    </xf>
    <xf numFmtId="44" fontId="13" fillId="33" borderId="6" xfId="1" applyFont="1" applyFill="1" applyBorder="1" applyAlignment="1">
      <alignment horizontal="center" vertical="center" wrapText="1"/>
    </xf>
    <xf numFmtId="44" fontId="13" fillId="33" borderId="37" xfId="1" applyFont="1" applyFill="1" applyBorder="1" applyAlignment="1">
      <alignment horizontal="center" vertical="center" wrapText="1"/>
    </xf>
    <xf numFmtId="0" fontId="13" fillId="17" borderId="2" xfId="0" applyFont="1" applyFill="1" applyBorder="1" applyAlignment="1">
      <alignment horizontal="center" vertical="center" wrapText="1"/>
    </xf>
    <xf numFmtId="0" fontId="13" fillId="17" borderId="7" xfId="0" applyFont="1" applyFill="1" applyBorder="1" applyAlignment="1">
      <alignment horizontal="center" vertical="center" wrapText="1"/>
    </xf>
    <xf numFmtId="0" fontId="13" fillId="16" borderId="5" xfId="0" applyFont="1" applyFill="1" applyBorder="1" applyAlignment="1">
      <alignment horizontal="center" vertical="center" wrapText="1"/>
    </xf>
    <xf numFmtId="0" fontId="13" fillId="16" borderId="8" xfId="0" applyFont="1" applyFill="1" applyBorder="1" applyAlignment="1">
      <alignment horizontal="center" vertical="center" wrapText="1"/>
    </xf>
    <xf numFmtId="0" fontId="13" fillId="8" borderId="2" xfId="0" applyFont="1" applyFill="1" applyBorder="1" applyAlignment="1">
      <alignment horizontal="center" vertical="center" wrapText="1"/>
    </xf>
    <xf numFmtId="0" fontId="13" fillId="8" borderId="7" xfId="0" applyFont="1" applyFill="1" applyBorder="1" applyAlignment="1">
      <alignment horizontal="center" vertical="center" wrapText="1"/>
    </xf>
    <xf numFmtId="44" fontId="13" fillId="8" borderId="2" xfId="1" applyFont="1" applyFill="1" applyBorder="1" applyAlignment="1">
      <alignment horizontal="center" vertical="center" wrapText="1"/>
    </xf>
    <xf numFmtId="44" fontId="13" fillId="8" borderId="6" xfId="1" applyFont="1" applyFill="1" applyBorder="1" applyAlignment="1">
      <alignment horizontal="center" vertical="center" wrapText="1"/>
    </xf>
    <xf numFmtId="44" fontId="13" fillId="8" borderId="7" xfId="1" applyFont="1" applyFill="1" applyBorder="1" applyAlignment="1">
      <alignment horizontal="center" vertical="center" wrapText="1"/>
    </xf>
    <xf numFmtId="0" fontId="13" fillId="8" borderId="0" xfId="0" applyFont="1" applyFill="1" applyAlignment="1">
      <alignment horizontal="center" vertical="center" wrapText="1"/>
    </xf>
    <xf numFmtId="0" fontId="13" fillId="7" borderId="5" xfId="0" applyFont="1" applyFill="1" applyBorder="1" applyAlignment="1">
      <alignment horizontal="center" vertical="center" wrapText="1"/>
    </xf>
    <xf numFmtId="1" fontId="13" fillId="7" borderId="1" xfId="0" applyNumberFormat="1"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7" borderId="3" xfId="0" applyFont="1" applyFill="1" applyBorder="1" applyAlignment="1">
      <alignment horizontal="center" vertical="center" wrapText="1"/>
    </xf>
    <xf numFmtId="2" fontId="13" fillId="8" borderId="2" xfId="0" applyNumberFormat="1" applyFont="1" applyFill="1" applyBorder="1" applyAlignment="1">
      <alignment horizontal="center" vertical="center" wrapText="1"/>
    </xf>
    <xf numFmtId="2" fontId="13" fillId="8" borderId="16" xfId="0" applyNumberFormat="1" applyFont="1" applyFill="1" applyBorder="1" applyAlignment="1">
      <alignment horizontal="center" vertical="center" wrapText="1"/>
    </xf>
    <xf numFmtId="2" fontId="13" fillId="8" borderId="6" xfId="0" applyNumberFormat="1" applyFont="1" applyFill="1" applyBorder="1" applyAlignment="1">
      <alignment horizontal="center" vertical="center" wrapText="1"/>
    </xf>
    <xf numFmtId="49" fontId="13" fillId="7" borderId="4" xfId="0" applyNumberFormat="1" applyFont="1" applyFill="1" applyBorder="1" applyAlignment="1">
      <alignment horizontal="center" vertical="center" wrapText="1"/>
    </xf>
    <xf numFmtId="0" fontId="13" fillId="7" borderId="0" xfId="0" applyFont="1" applyFill="1" applyAlignment="1">
      <alignment horizontal="center" vertical="center" wrapText="1"/>
    </xf>
    <xf numFmtId="49" fontId="13" fillId="8" borderId="2" xfId="0" applyNumberFormat="1" applyFont="1" applyFill="1" applyBorder="1" applyAlignment="1">
      <alignment horizontal="center" vertical="center" wrapText="1"/>
    </xf>
    <xf numFmtId="49" fontId="13" fillId="8" borderId="16" xfId="0" applyNumberFormat="1" applyFont="1" applyFill="1" applyBorder="1" applyAlignment="1">
      <alignment horizontal="center" vertical="center" wrapText="1"/>
    </xf>
    <xf numFmtId="49" fontId="13" fillId="8" borderId="6" xfId="0" applyNumberFormat="1" applyFont="1" applyFill="1" applyBorder="1" applyAlignment="1">
      <alignment horizontal="center" vertical="center" wrapText="1"/>
    </xf>
    <xf numFmtId="49" fontId="13" fillId="8" borderId="7" xfId="0" applyNumberFormat="1" applyFont="1" applyFill="1" applyBorder="1" applyAlignment="1">
      <alignment horizontal="center" vertical="center" wrapText="1"/>
    </xf>
    <xf numFmtId="0" fontId="13" fillId="8" borderId="18" xfId="0" applyFont="1" applyFill="1" applyBorder="1" applyAlignment="1">
      <alignment horizontal="center" vertical="center" wrapText="1"/>
    </xf>
    <xf numFmtId="0" fontId="13" fillId="7" borderId="19" xfId="0" applyFont="1" applyFill="1" applyBorder="1" applyAlignment="1">
      <alignment horizontal="center" vertical="center" wrapText="1"/>
    </xf>
    <xf numFmtId="0" fontId="14" fillId="0" borderId="3" xfId="0" applyFont="1" applyBorder="1" applyAlignment="1">
      <alignment horizontal="left" vertical="center"/>
    </xf>
    <xf numFmtId="0" fontId="14" fillId="0" borderId="28" xfId="0" applyFont="1" applyBorder="1" applyAlignment="1">
      <alignment horizontal="left" vertical="center"/>
    </xf>
    <xf numFmtId="0" fontId="14" fillId="0" borderId="1" xfId="0" applyFont="1" applyBorder="1" applyAlignment="1">
      <alignment horizontal="left" vertical="center"/>
    </xf>
    <xf numFmtId="0" fontId="14" fillId="0" borderId="8" xfId="0" applyFont="1" applyBorder="1" applyAlignment="1">
      <alignment horizontal="left" vertical="center"/>
    </xf>
    <xf numFmtId="0" fontId="14" fillId="0" borderId="4" xfId="0" applyFont="1" applyBorder="1" applyAlignment="1">
      <alignment horizontal="left" vertical="center"/>
    </xf>
    <xf numFmtId="0" fontId="10" fillId="0" borderId="34" xfId="0" applyFont="1" applyBorder="1" applyAlignment="1">
      <alignment horizontal="left" vertical="center"/>
    </xf>
    <xf numFmtId="0" fontId="10" fillId="0" borderId="5" xfId="0" applyFont="1" applyBorder="1" applyAlignment="1">
      <alignment horizontal="left" vertical="center"/>
    </xf>
    <xf numFmtId="0" fontId="14" fillId="0" borderId="3" xfId="0" applyFont="1" applyBorder="1" applyAlignment="1">
      <alignment horizontal="right" vertical="center"/>
    </xf>
    <xf numFmtId="3" fontId="14" fillId="0" borderId="28" xfId="0" applyNumberFormat="1" applyFont="1" applyBorder="1" applyAlignment="1">
      <alignment horizontal="left" vertical="center"/>
    </xf>
    <xf numFmtId="3" fontId="14" fillId="0" borderId="1" xfId="0" applyNumberFormat="1" applyFont="1" applyBorder="1" applyAlignment="1">
      <alignment horizontal="left" vertical="center"/>
    </xf>
    <xf numFmtId="0" fontId="14" fillId="0" borderId="1" xfId="0" applyFont="1" applyBorder="1" applyAlignment="1">
      <alignment horizontal="right" vertical="center"/>
    </xf>
    <xf numFmtId="2" fontId="14" fillId="0" borderId="5" xfId="0" applyNumberFormat="1" applyFont="1" applyBorder="1" applyAlignment="1">
      <alignment horizontal="right" vertical="center"/>
    </xf>
    <xf numFmtId="2" fontId="14" fillId="0" borderId="1" xfId="0" applyNumberFormat="1" applyFont="1" applyBorder="1" applyAlignment="1">
      <alignment horizontal="right" vertical="center"/>
    </xf>
    <xf numFmtId="2" fontId="14" fillId="0" borderId="3" xfId="0" applyNumberFormat="1" applyFont="1" applyBorder="1" applyAlignment="1">
      <alignment horizontal="right" vertical="center"/>
    </xf>
    <xf numFmtId="44" fontId="14" fillId="0" borderId="28" xfId="1" applyFont="1" applyFill="1" applyBorder="1" applyAlignment="1">
      <alignment horizontal="left" vertical="center"/>
    </xf>
    <xf numFmtId="44" fontId="14" fillId="0" borderId="1" xfId="1" applyFont="1" applyFill="1" applyBorder="1" applyAlignment="1">
      <alignment horizontal="left" vertical="center"/>
    </xf>
    <xf numFmtId="44" fontId="14" fillId="0" borderId="8" xfId="1" applyFont="1" applyFill="1" applyBorder="1" applyAlignment="1">
      <alignment horizontal="left" vertical="center"/>
    </xf>
    <xf numFmtId="44" fontId="14" fillId="0" borderId="5" xfId="1" applyFont="1" applyFill="1" applyBorder="1" applyAlignment="1">
      <alignment horizontal="left" vertical="center"/>
    </xf>
    <xf numFmtId="44" fontId="14" fillId="0" borderId="3" xfId="1" applyFont="1" applyFill="1" applyBorder="1" applyAlignment="1">
      <alignment horizontal="left" vertical="center"/>
    </xf>
    <xf numFmtId="0" fontId="14" fillId="0" borderId="5" xfId="0" applyFont="1" applyBorder="1" applyAlignment="1">
      <alignment horizontal="left" vertical="center"/>
    </xf>
    <xf numFmtId="0" fontId="15" fillId="0" borderId="1" xfId="0" applyFont="1" applyBorder="1" applyAlignment="1">
      <alignment horizontal="left" vertical="center"/>
    </xf>
    <xf numFmtId="2" fontId="15" fillId="0" borderId="5" xfId="0" applyNumberFormat="1" applyFont="1" applyBorder="1" applyAlignment="1">
      <alignment horizontal="right" vertical="center"/>
    </xf>
    <xf numFmtId="2" fontId="15" fillId="0" borderId="1" xfId="0" applyNumberFormat="1" applyFont="1" applyBorder="1" applyAlignment="1">
      <alignment horizontal="right" vertical="center"/>
    </xf>
    <xf numFmtId="0" fontId="15" fillId="0" borderId="1" xfId="0" applyFont="1" applyBorder="1" applyAlignment="1">
      <alignment horizontal="right" vertical="center"/>
    </xf>
    <xf numFmtId="0" fontId="15" fillId="0" borderId="8" xfId="0" applyFont="1" applyBorder="1" applyAlignment="1">
      <alignment horizontal="left" vertical="center"/>
    </xf>
    <xf numFmtId="0" fontId="14" fillId="0" borderId="34" xfId="0" applyFont="1" applyBorder="1" applyAlignment="1">
      <alignment horizontal="left" vertical="center"/>
    </xf>
    <xf numFmtId="0" fontId="15" fillId="0" borderId="28" xfId="0" applyFont="1" applyBorder="1" applyAlignment="1">
      <alignment horizontal="left" vertical="center"/>
    </xf>
    <xf numFmtId="0" fontId="14" fillId="0" borderId="4" xfId="0" applyFont="1" applyBorder="1" applyAlignment="1">
      <alignment vertical="center"/>
    </xf>
    <xf numFmtId="9" fontId="15" fillId="0" borderId="5" xfId="2" applyFont="1" applyFill="1" applyBorder="1" applyAlignment="1">
      <alignment horizontal="right" vertical="center"/>
    </xf>
    <xf numFmtId="9" fontId="15" fillId="0" borderId="1" xfId="2" applyFont="1" applyFill="1" applyBorder="1" applyAlignment="1">
      <alignment horizontal="right" vertical="center"/>
    </xf>
    <xf numFmtId="9" fontId="15" fillId="0" borderId="3" xfId="2" applyFont="1" applyFill="1" applyBorder="1" applyAlignment="1">
      <alignment horizontal="right" vertical="center"/>
    </xf>
    <xf numFmtId="0" fontId="10" fillId="0" borderId="28" xfId="0" applyFont="1" applyBorder="1" applyAlignment="1">
      <alignment horizontal="left" vertical="center"/>
    </xf>
    <xf numFmtId="0" fontId="10" fillId="0" borderId="1" xfId="0" applyFont="1" applyBorder="1" applyAlignment="1">
      <alignment horizontal="left" vertical="center"/>
    </xf>
    <xf numFmtId="0" fontId="18" fillId="0" borderId="1" xfId="0" applyFont="1" applyBorder="1" applyAlignment="1">
      <alignment horizontal="left" vertical="center"/>
    </xf>
    <xf numFmtId="0" fontId="16" fillId="0" borderId="4" xfId="0" applyFont="1" applyBorder="1" applyAlignment="1">
      <alignment horizontal="left" vertical="center"/>
    </xf>
    <xf numFmtId="0" fontId="16" fillId="0" borderId="0" xfId="0" applyFont="1" applyAlignment="1">
      <alignment horizontal="left" vertical="center"/>
    </xf>
    <xf numFmtId="0" fontId="10" fillId="0" borderId="1" xfId="0" applyFont="1" applyBorder="1" applyAlignment="1">
      <alignment horizontal="justify" vertical="center"/>
    </xf>
    <xf numFmtId="2" fontId="14" fillId="0" borderId="1" xfId="3" applyNumberFormat="1" applyFont="1" applyFill="1" applyBorder="1" applyAlignment="1">
      <alignment horizontal="right" vertical="center"/>
    </xf>
    <xf numFmtId="49" fontId="14" fillId="0" borderId="1" xfId="0" applyNumberFormat="1" applyFont="1" applyBorder="1" applyAlignment="1">
      <alignment horizontal="right" vertical="center"/>
    </xf>
    <xf numFmtId="9" fontId="14" fillId="0" borderId="5" xfId="2" applyFont="1" applyFill="1" applyBorder="1" applyAlignment="1">
      <alignment horizontal="right" vertical="center"/>
    </xf>
    <xf numFmtId="9" fontId="14" fillId="0" borderId="1" xfId="2" applyFont="1" applyFill="1" applyBorder="1" applyAlignment="1">
      <alignment horizontal="right" vertical="center"/>
    </xf>
    <xf numFmtId="9" fontId="14" fillId="0" borderId="3" xfId="2" applyFont="1" applyFill="1" applyBorder="1" applyAlignment="1">
      <alignment horizontal="right" vertical="center"/>
    </xf>
    <xf numFmtId="165" fontId="14" fillId="0" borderId="5" xfId="0" applyNumberFormat="1" applyFont="1" applyBorder="1" applyAlignment="1">
      <alignment horizontal="right" vertical="center"/>
    </xf>
    <xf numFmtId="165" fontId="14" fillId="0" borderId="1" xfId="0" applyNumberFormat="1" applyFont="1" applyBorder="1" applyAlignment="1">
      <alignment horizontal="right" vertical="center"/>
    </xf>
    <xf numFmtId="165" fontId="14" fillId="0" borderId="3" xfId="0" applyNumberFormat="1" applyFont="1" applyBorder="1" applyAlignment="1">
      <alignment horizontal="right" vertical="center"/>
    </xf>
    <xf numFmtId="9" fontId="14" fillId="0" borderId="5" xfId="0" applyNumberFormat="1" applyFont="1" applyBorder="1" applyAlignment="1">
      <alignment horizontal="right" vertical="center"/>
    </xf>
    <xf numFmtId="9" fontId="14" fillId="0" borderId="1" xfId="0" applyNumberFormat="1" applyFont="1" applyBorder="1" applyAlignment="1">
      <alignment horizontal="right" vertical="center"/>
    </xf>
    <xf numFmtId="2" fontId="14" fillId="0" borderId="3" xfId="2" applyNumberFormat="1" applyFont="1" applyFill="1" applyBorder="1" applyAlignment="1">
      <alignment horizontal="right" vertical="center"/>
    </xf>
    <xf numFmtId="10" fontId="14" fillId="0" borderId="5" xfId="0" applyNumberFormat="1" applyFont="1" applyBorder="1" applyAlignment="1">
      <alignment horizontal="right" vertical="center"/>
    </xf>
    <xf numFmtId="10" fontId="14" fillId="0" borderId="1" xfId="0" applyNumberFormat="1" applyFont="1" applyBorder="1" applyAlignment="1">
      <alignment horizontal="right" vertical="center"/>
    </xf>
    <xf numFmtId="10" fontId="14" fillId="0" borderId="3" xfId="2" applyNumberFormat="1" applyFont="1" applyFill="1" applyBorder="1" applyAlignment="1">
      <alignment horizontal="right" vertical="center"/>
    </xf>
    <xf numFmtId="2" fontId="14" fillId="0" borderId="5" xfId="3" applyNumberFormat="1" applyFont="1" applyFill="1" applyBorder="1" applyAlignment="1">
      <alignment horizontal="right" vertical="center"/>
    </xf>
    <xf numFmtId="0" fontId="15" fillId="0" borderId="5" xfId="0" applyFont="1" applyBorder="1" applyAlignment="1">
      <alignment horizontal="left" vertical="center"/>
    </xf>
    <xf numFmtId="2" fontId="14" fillId="0" borderId="3" xfId="3" applyNumberFormat="1" applyFont="1" applyFill="1" applyBorder="1" applyAlignment="1">
      <alignment horizontal="right" vertical="center"/>
    </xf>
    <xf numFmtId="0" fontId="15" fillId="0" borderId="4" xfId="0" applyFont="1" applyBorder="1" applyAlignment="1">
      <alignment horizontal="left" vertical="center"/>
    </xf>
    <xf numFmtId="10" fontId="14" fillId="0" borderId="5" xfId="2" applyNumberFormat="1" applyFont="1" applyFill="1" applyBorder="1" applyAlignment="1">
      <alignment horizontal="right" vertical="center"/>
    </xf>
    <xf numFmtId="10" fontId="14" fillId="0" borderId="1" xfId="2" applyNumberFormat="1" applyFont="1" applyFill="1" applyBorder="1" applyAlignment="1">
      <alignment horizontal="right" vertical="center"/>
    </xf>
    <xf numFmtId="0" fontId="10" fillId="0" borderId="1" xfId="0" applyFont="1" applyBorder="1" applyAlignment="1">
      <alignment horizontal="right" vertical="center"/>
    </xf>
    <xf numFmtId="0" fontId="10" fillId="0" borderId="28" xfId="0" applyFont="1" applyBorder="1" applyAlignment="1">
      <alignment vertical="center"/>
    </xf>
    <xf numFmtId="0" fontId="14" fillId="0" borderId="1" xfId="0" applyFont="1" applyBorder="1" applyAlignment="1">
      <alignment vertical="center"/>
    </xf>
    <xf numFmtId="0" fontId="10" fillId="0" borderId="34" xfId="0" applyFont="1" applyBorder="1" applyAlignment="1">
      <alignment vertical="center"/>
    </xf>
    <xf numFmtId="0" fontId="10" fillId="0" borderId="5" xfId="0" applyFont="1" applyBorder="1" applyAlignment="1">
      <alignment vertical="center"/>
    </xf>
    <xf numFmtId="0" fontId="14" fillId="0" borderId="3" xfId="0" applyFont="1" applyBorder="1" applyAlignment="1">
      <alignment horizontal="center" vertical="center"/>
    </xf>
    <xf numFmtId="3" fontId="10" fillId="0" borderId="28" xfId="0" applyNumberFormat="1" applyFont="1" applyBorder="1" applyAlignment="1">
      <alignment horizontal="left" vertical="center"/>
    </xf>
    <xf numFmtId="2" fontId="10" fillId="0" borderId="5" xfId="0" applyNumberFormat="1" applyFont="1" applyBorder="1" applyAlignment="1">
      <alignment horizontal="right" vertical="center"/>
    </xf>
    <xf numFmtId="2" fontId="10" fillId="0" borderId="1" xfId="0" applyNumberFormat="1" applyFont="1" applyBorder="1" applyAlignment="1">
      <alignment horizontal="right" vertical="center"/>
    </xf>
    <xf numFmtId="4" fontId="14" fillId="0" borderId="1" xfId="0" applyNumberFormat="1" applyFont="1" applyBorder="1" applyAlignment="1">
      <alignment vertical="center"/>
    </xf>
    <xf numFmtId="0" fontId="10" fillId="0" borderId="34" xfId="0" applyFont="1" applyBorder="1" applyAlignment="1">
      <alignment horizontal="center" vertical="center"/>
    </xf>
    <xf numFmtId="0" fontId="10" fillId="0" borderId="5" xfId="0" applyFont="1" applyBorder="1" applyAlignment="1">
      <alignment horizontal="center" vertical="center"/>
    </xf>
    <xf numFmtId="0" fontId="10" fillId="0" borderId="3" xfId="0" applyFont="1" applyBorder="1" applyAlignment="1">
      <alignment horizontal="center" vertical="center"/>
    </xf>
    <xf numFmtId="0" fontId="15" fillId="0" borderId="1" xfId="0" applyFont="1" applyBorder="1" applyAlignment="1">
      <alignment vertical="center"/>
    </xf>
    <xf numFmtId="0" fontId="10" fillId="0" borderId="1" xfId="0" applyFont="1" applyBorder="1" applyAlignment="1">
      <alignment horizontal="center" vertical="center"/>
    </xf>
    <xf numFmtId="2" fontId="10" fillId="0" borderId="3" xfId="0" applyNumberFormat="1" applyFont="1" applyBorder="1" applyAlignment="1">
      <alignment horizontal="right" vertical="center"/>
    </xf>
    <xf numFmtId="0" fontId="10" fillId="0" borderId="4" xfId="0" applyFont="1" applyBorder="1" applyAlignment="1">
      <alignment vertical="center"/>
    </xf>
    <xf numFmtId="0" fontId="10" fillId="0" borderId="1" xfId="0" applyFont="1" applyBorder="1" applyAlignment="1">
      <alignment vertical="center"/>
    </xf>
    <xf numFmtId="0" fontId="14" fillId="0" borderId="1" xfId="0" applyFont="1" applyBorder="1" applyAlignment="1"/>
    <xf numFmtId="10" fontId="14" fillId="0" borderId="3" xfId="0" applyNumberFormat="1" applyFont="1" applyBorder="1" applyAlignment="1">
      <alignment horizontal="right" vertical="center"/>
    </xf>
    <xf numFmtId="1" fontId="14" fillId="0" borderId="5" xfId="0" applyNumberFormat="1" applyFont="1" applyBorder="1" applyAlignment="1">
      <alignment horizontal="right" vertical="center"/>
    </xf>
    <xf numFmtId="1" fontId="14" fillId="0" borderId="1" xfId="0" applyNumberFormat="1" applyFont="1" applyBorder="1" applyAlignment="1">
      <alignment horizontal="right" vertical="center"/>
    </xf>
    <xf numFmtId="0" fontId="16" fillId="0" borderId="5" xfId="0" applyFont="1" applyBorder="1" applyAlignment="1">
      <alignment horizontal="left" vertical="center"/>
    </xf>
    <xf numFmtId="0" fontId="14" fillId="0" borderId="29" xfId="0" applyFont="1" applyBorder="1" applyAlignment="1">
      <alignment horizontal="left" vertical="center"/>
    </xf>
    <xf numFmtId="0" fontId="14" fillId="0" borderId="30" xfId="0" applyFont="1" applyBorder="1" applyAlignment="1">
      <alignment horizontal="left" vertical="center"/>
    </xf>
    <xf numFmtId="0" fontId="14" fillId="0" borderId="31" xfId="0" applyFont="1" applyBorder="1" applyAlignment="1">
      <alignment horizontal="left" vertical="center"/>
    </xf>
    <xf numFmtId="0" fontId="10" fillId="0" borderId="35" xfId="0" applyFont="1" applyBorder="1" applyAlignment="1">
      <alignment horizontal="left" vertical="center"/>
    </xf>
    <xf numFmtId="3" fontId="14" fillId="0" borderId="29" xfId="0" applyNumberFormat="1" applyFont="1" applyBorder="1" applyAlignment="1">
      <alignment horizontal="left" vertical="center"/>
    </xf>
    <xf numFmtId="3" fontId="14" fillId="0" borderId="30" xfId="0" applyNumberFormat="1" applyFont="1" applyBorder="1" applyAlignment="1">
      <alignment horizontal="left" vertical="center"/>
    </xf>
    <xf numFmtId="0" fontId="14" fillId="0" borderId="30" xfId="0" applyFont="1" applyBorder="1" applyAlignment="1">
      <alignment horizontal="right" vertical="center"/>
    </xf>
    <xf numFmtId="0" fontId="15" fillId="0" borderId="31" xfId="0" applyFont="1" applyBorder="1" applyAlignment="1">
      <alignment horizontal="left" vertical="center"/>
    </xf>
    <xf numFmtId="44" fontId="14" fillId="0" borderId="29" xfId="1" applyFont="1" applyFill="1" applyBorder="1" applyAlignment="1">
      <alignment horizontal="left" vertical="center"/>
    </xf>
    <xf numFmtId="44" fontId="14" fillId="0" borderId="30" xfId="1" applyFont="1" applyFill="1" applyBorder="1" applyAlignment="1">
      <alignment horizontal="left" vertical="center"/>
    </xf>
    <xf numFmtId="44" fontId="14" fillId="0" borderId="31" xfId="1" applyFont="1" applyFill="1" applyBorder="1" applyAlignment="1">
      <alignment horizontal="left" vertical="center"/>
    </xf>
    <xf numFmtId="0" fontId="14" fillId="0" borderId="3" xfId="0" applyFont="1" applyBorder="1" applyAlignment="1">
      <alignment horizontal="left" vertical="top"/>
    </xf>
    <xf numFmtId="0" fontId="14" fillId="0" borderId="28" xfId="0" applyFont="1" applyBorder="1" applyAlignment="1">
      <alignment horizontal="left" vertical="top"/>
    </xf>
    <xf numFmtId="0" fontId="14" fillId="0" borderId="1" xfId="0" applyFont="1" applyBorder="1" applyAlignment="1">
      <alignment horizontal="left" vertical="top"/>
    </xf>
    <xf numFmtId="0" fontId="14" fillId="0" borderId="8" xfId="0" applyFont="1" applyBorder="1" applyAlignment="1">
      <alignment horizontal="left" vertical="top"/>
    </xf>
    <xf numFmtId="0" fontId="14" fillId="0" borderId="4" xfId="0" applyFont="1" applyBorder="1" applyAlignment="1">
      <alignment horizontal="left" vertical="top"/>
    </xf>
    <xf numFmtId="0" fontId="10" fillId="0" borderId="34" xfId="0" applyFont="1" applyBorder="1" applyAlignment="1">
      <alignment horizontal="left" vertical="top"/>
    </xf>
    <xf numFmtId="0" fontId="10" fillId="0" borderId="5" xfId="0" applyFont="1" applyBorder="1" applyAlignment="1">
      <alignment horizontal="left" vertical="top"/>
    </xf>
    <xf numFmtId="0" fontId="14" fillId="0" borderId="3" xfId="0" applyFont="1" applyBorder="1" applyAlignment="1">
      <alignment horizontal="right" vertical="top"/>
    </xf>
    <xf numFmtId="3" fontId="14" fillId="0" borderId="28" xfId="0" applyNumberFormat="1" applyFont="1" applyBorder="1" applyAlignment="1">
      <alignment horizontal="left" vertical="top"/>
    </xf>
    <xf numFmtId="0" fontId="14" fillId="0" borderId="1" xfId="0" applyFont="1" applyBorder="1" applyAlignment="1">
      <alignment vertical="top"/>
    </xf>
    <xf numFmtId="0" fontId="14" fillId="0" borderId="1" xfId="0" applyFont="1" applyBorder="1" applyAlignment="1">
      <alignment horizontal="right" vertical="top"/>
    </xf>
    <xf numFmtId="2" fontId="14" fillId="0" borderId="5" xfId="0" applyNumberFormat="1" applyFont="1" applyBorder="1" applyAlignment="1">
      <alignment horizontal="right" vertical="top"/>
    </xf>
    <xf numFmtId="2" fontId="14" fillId="0" borderId="1" xfId="0" applyNumberFormat="1" applyFont="1" applyBorder="1" applyAlignment="1">
      <alignment horizontal="right" vertical="top"/>
    </xf>
    <xf numFmtId="2" fontId="14" fillId="0" borderId="3" xfId="0" applyNumberFormat="1" applyFont="1" applyBorder="1" applyAlignment="1">
      <alignment horizontal="right" vertical="top"/>
    </xf>
    <xf numFmtId="44" fontId="14" fillId="0" borderId="28" xfId="1" applyFont="1" applyFill="1" applyBorder="1" applyAlignment="1">
      <alignment horizontal="left" vertical="top"/>
    </xf>
    <xf numFmtId="44" fontId="14" fillId="0" borderId="1" xfId="1" applyFont="1" applyFill="1" applyBorder="1" applyAlignment="1">
      <alignment horizontal="left" vertical="top"/>
    </xf>
    <xf numFmtId="44" fontId="14" fillId="0" borderId="8" xfId="1" applyFont="1" applyFill="1" applyBorder="1" applyAlignment="1">
      <alignment horizontal="left" vertical="top"/>
    </xf>
    <xf numFmtId="44" fontId="14" fillId="0" borderId="5" xfId="1" applyFont="1" applyFill="1" applyBorder="1" applyAlignment="1">
      <alignment horizontal="left" vertical="top"/>
    </xf>
    <xf numFmtId="44" fontId="14" fillId="0" borderId="3" xfId="1" applyFont="1" applyFill="1" applyBorder="1" applyAlignment="1">
      <alignment horizontal="left" vertical="top"/>
    </xf>
    <xf numFmtId="0" fontId="14" fillId="0" borderId="0" xfId="0" applyFont="1" applyAlignment="1">
      <alignment horizontal="left" vertical="top"/>
    </xf>
    <xf numFmtId="0" fontId="10" fillId="0" borderId="1" xfId="0" applyFont="1" applyBorder="1" applyAlignment="1">
      <alignment horizontal="justify" vertical="top"/>
    </xf>
    <xf numFmtId="0" fontId="10" fillId="0" borderId="1" xfId="0" applyFont="1" applyBorder="1" applyAlignment="1">
      <alignment horizontal="left" vertical="top"/>
    </xf>
    <xf numFmtId="49" fontId="14" fillId="0" borderId="1" xfId="0" applyNumberFormat="1" applyFont="1" applyBorder="1" applyAlignment="1">
      <alignment horizontal="right" vertical="top"/>
    </xf>
    <xf numFmtId="0" fontId="15" fillId="0" borderId="8" xfId="0" applyFont="1" applyBorder="1" applyAlignment="1">
      <alignment horizontal="left" vertical="top"/>
    </xf>
    <xf numFmtId="9" fontId="14" fillId="0" borderId="5" xfId="0" applyNumberFormat="1" applyFont="1" applyBorder="1" applyAlignment="1">
      <alignment horizontal="right" vertical="top"/>
    </xf>
    <xf numFmtId="9" fontId="14" fillId="0" borderId="1" xfId="0" applyNumberFormat="1" applyFont="1" applyBorder="1" applyAlignment="1">
      <alignment horizontal="right" vertical="top"/>
    </xf>
    <xf numFmtId="9" fontId="14" fillId="0" borderId="3" xfId="2" applyFont="1" applyFill="1" applyBorder="1" applyAlignment="1">
      <alignment horizontal="right" vertical="top"/>
    </xf>
  </cellXfs>
  <cellStyles count="4">
    <cellStyle name="Millares" xfId="3" builtinId="3"/>
    <cellStyle name="Moneda" xfId="1" builtinId="4"/>
    <cellStyle name="Normal" xfId="0" builtinId="0"/>
    <cellStyle name="Porcentaje" xfId="2" builtinId="5"/>
  </cellStyles>
  <dxfs count="12">
    <dxf>
      <fill>
        <patternFill>
          <bgColor rgb="FFFFFF00"/>
        </patternFill>
      </fill>
    </dxf>
    <dxf>
      <fill>
        <patternFill>
          <bgColor rgb="FFFF0000"/>
        </patternFill>
      </fill>
    </dxf>
    <dxf>
      <font>
        <color auto="1"/>
      </font>
      <fill>
        <patternFill>
          <bgColor rgb="FF00B050"/>
        </patternFill>
      </fill>
    </dxf>
    <dxf>
      <fill>
        <patternFill>
          <bgColor rgb="FF92D050"/>
        </patternFill>
      </fill>
    </dxf>
    <dxf>
      <fill>
        <patternFill>
          <bgColor rgb="FFFF6600"/>
        </patternFill>
      </fill>
    </dxf>
    <dxf>
      <fill>
        <patternFill>
          <bgColor rgb="FFFFFF00"/>
        </patternFill>
      </fill>
    </dxf>
    <dxf>
      <fill>
        <patternFill>
          <bgColor rgb="FFFF0000"/>
        </patternFill>
      </fill>
    </dxf>
    <dxf>
      <font>
        <color auto="1"/>
      </font>
      <fill>
        <patternFill>
          <bgColor rgb="FF00B050"/>
        </patternFill>
      </fill>
    </dxf>
    <dxf>
      <fill>
        <patternFill>
          <bgColor rgb="FF92D050"/>
        </patternFill>
      </fill>
    </dxf>
    <dxf>
      <fill>
        <patternFill>
          <bgColor rgb="FFFF6600"/>
        </patternFill>
      </fill>
    </dxf>
    <dxf>
      <fill>
        <patternFill>
          <bgColor rgb="FF00B050"/>
        </patternFill>
      </fill>
    </dxf>
    <dxf>
      <fill>
        <patternFill>
          <bgColor rgb="FFFF0000"/>
        </patternFill>
      </fill>
    </dxf>
  </dxfs>
  <tableStyles count="0" defaultTableStyle="TableStyleMedium2" defaultPivotStyle="PivotStyleLight16"/>
  <colors>
    <mruColors>
      <color rgb="FF088912"/>
      <color rgb="FF036121"/>
      <color rgb="FFCCCCFF"/>
      <color rgb="FF66FF99"/>
      <color rgb="FFE5FFFF"/>
      <color rgb="FFCC99FF"/>
      <color rgb="FFFF0066"/>
      <color rgb="FFFF66CC"/>
      <color rgb="FF00FF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162124</xdr:colOff>
      <xdr:row>0</xdr:row>
      <xdr:rowOff>68407</xdr:rowOff>
    </xdr:from>
    <xdr:to>
      <xdr:col>1</xdr:col>
      <xdr:colOff>854582</xdr:colOff>
      <xdr:row>1</xdr:row>
      <xdr:rowOff>458931</xdr:rowOff>
    </xdr:to>
    <xdr:pic>
      <xdr:nvPicPr>
        <xdr:cNvPr id="3" name="Imagen 2" descr="Logotipo&#10;&#10;Descripción generada automáticamente con confianza media">
          <a:extLst>
            <a:ext uri="{FF2B5EF4-FFF2-40B4-BE49-F238E27FC236}">
              <a16:creationId xmlns:a16="http://schemas.microsoft.com/office/drawing/2014/main" id="{1F89D60B-6F17-4BA4-8600-CB95044707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124" y="68407"/>
          <a:ext cx="1108094" cy="48577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sapedu-my.sharepoint.com/personal/sergio_pinto_esap_edu_co/Documents/Alcald&#237;a%20Sabana%20de%20Torres/Plan%20de%20Desarrollo%20Municipal%20-%20PDM/PDM%202024-2027/FINALES/PI%20Modificaci&#243;n%20PD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 2020-2023"/>
      <sheetName val="Hoja1"/>
      <sheetName val="Listas"/>
      <sheetName val="ListasPDET"/>
      <sheetName val="Iniciativas"/>
      <sheetName val="Catálogo"/>
      <sheetName val="Paz"/>
      <sheetName val="Víctimas"/>
      <sheetName val="ODS"/>
      <sheetName val="PI_Ejec"/>
    </sheetNames>
    <sheetDataSet>
      <sheetData sheetId="0" refreshError="1"/>
      <sheetData sheetId="1" refreshError="1"/>
      <sheetData sheetId="2" refreshError="1"/>
      <sheetData sheetId="3" refreshError="1"/>
      <sheetData sheetId="4" refreshError="1"/>
      <sheetData sheetId="5" refreshError="1">
        <row r="5">
          <cell r="B5" t="str">
            <v>Agricultura y desarrollo rural</v>
          </cell>
        </row>
        <row r="6">
          <cell r="B6" t="str">
            <v>Ambiente y desarrollo sostenible</v>
          </cell>
        </row>
        <row r="7">
          <cell r="B7" t="str">
            <v>Ciencia, tecnología e innovación</v>
          </cell>
        </row>
        <row r="8">
          <cell r="B8" t="str">
            <v>Comercio, industria y turismo</v>
          </cell>
        </row>
        <row r="9">
          <cell r="B9" t="str">
            <v>Cultura</v>
          </cell>
        </row>
        <row r="10">
          <cell r="B10" t="str">
            <v>Deporte y recreación</v>
          </cell>
        </row>
        <row r="11">
          <cell r="B11" t="str">
            <v>Educación</v>
          </cell>
        </row>
        <row r="12">
          <cell r="B12" t="str">
            <v>Gobierno territorial</v>
          </cell>
        </row>
        <row r="13">
          <cell r="B13" t="str">
            <v>Inclusión social y reconciliación</v>
          </cell>
        </row>
        <row r="14">
          <cell r="B14" t="str">
            <v>Información estadística</v>
          </cell>
        </row>
        <row r="15">
          <cell r="B15" t="str">
            <v>Justicia y del derecho</v>
          </cell>
        </row>
        <row r="16">
          <cell r="B16" t="str">
            <v>Minas y energía</v>
          </cell>
        </row>
        <row r="17">
          <cell r="B17" t="str">
            <v>Salud y protección social</v>
          </cell>
        </row>
        <row r="18">
          <cell r="B18" t="str">
            <v>Tecnologías de la información y las comunicaciones</v>
          </cell>
        </row>
        <row r="19">
          <cell r="B19" t="str">
            <v>Trabajo</v>
          </cell>
        </row>
        <row r="20">
          <cell r="B20" t="str">
            <v>Transporte</v>
          </cell>
        </row>
        <row r="21">
          <cell r="B21" t="str">
            <v>Vivienda, ciudad y territorio</v>
          </cell>
        </row>
      </sheetData>
      <sheetData sheetId="6" refreshError="1"/>
      <sheetData sheetId="7" refreshError="1">
        <row r="2">
          <cell r="A2" t="str">
            <v>Asistencia / Subsistencia mínima</v>
          </cell>
        </row>
        <row r="3">
          <cell r="A3" t="str">
            <v>Asistencia / Salud</v>
          </cell>
        </row>
        <row r="4">
          <cell r="A4" t="str">
            <v>Asistencia / Educación</v>
          </cell>
        </row>
        <row r="5">
          <cell r="A5" t="str">
            <v>Asistencia / Alimentación (Solo víctimas desplazamiento)</v>
          </cell>
        </row>
        <row r="6">
          <cell r="A6" t="str">
            <v>Asistencia / Identificación (Solo víctimas desplazamiento)</v>
          </cell>
        </row>
        <row r="7">
          <cell r="A7" t="str">
            <v>Asistencia / Vivienda (Solo víctimas desplazamiento)</v>
          </cell>
        </row>
        <row r="8">
          <cell r="A8" t="str">
            <v>Asistencia / Generación de Ingresos (Solo víctimas desplazamiento)</v>
          </cell>
        </row>
        <row r="9">
          <cell r="A9" t="str">
            <v>Asistencia / Reunificación familiar - Reintegración</v>
          </cell>
        </row>
        <row r="10">
          <cell r="A10" t="str">
            <v>Atención / Transversal/Orientación y Comunicación</v>
          </cell>
        </row>
        <row r="11">
          <cell r="A11" t="str">
            <v>Ejes transversales /  Coordinación nación- Territorio</v>
          </cell>
        </row>
        <row r="12">
          <cell r="A12" t="str">
            <v>Ejes transversales /  Sistemas de información</v>
          </cell>
        </row>
        <row r="13">
          <cell r="A13" t="str">
            <v>Ejes transversales / Participación</v>
          </cell>
        </row>
        <row r="14">
          <cell r="A14" t="str">
            <v>Ejes transversales / Coordinación nacional</v>
          </cell>
        </row>
        <row r="15">
          <cell r="A15" t="str">
            <v>Prevención y protección / Vida, seguridad, libertad e integridad</v>
          </cell>
        </row>
        <row r="16">
          <cell r="A16" t="str">
            <v>Prevención y protección / Protección de predios, tierras y territorios abandonados</v>
          </cell>
        </row>
        <row r="17">
          <cell r="A17" t="str">
            <v>Reparación /  Retorno y reubicación (Solo víctimas desplazamiento)</v>
          </cell>
        </row>
        <row r="18">
          <cell r="A18" t="str">
            <v>Reparación /  Rehabilitación</v>
          </cell>
        </row>
        <row r="19">
          <cell r="A19" t="str">
            <v>Reparación /  Satisfacción</v>
          </cell>
        </row>
        <row r="20">
          <cell r="A20" t="str">
            <v>Reparación /  Garantías de no repetición</v>
          </cell>
        </row>
        <row r="21">
          <cell r="A21" t="str">
            <v>Reparación /  Restitución</v>
          </cell>
        </row>
        <row r="22">
          <cell r="A22" t="str">
            <v>Reparación /  Empleo</v>
          </cell>
        </row>
        <row r="23">
          <cell r="A23" t="str">
            <v>Reparación /  Reparación Colectiva</v>
          </cell>
        </row>
        <row r="24">
          <cell r="A24" t="str">
            <v>Reparación /  Créditos y pasivos</v>
          </cell>
        </row>
        <row r="25">
          <cell r="A25" t="str">
            <v>No aporta</v>
          </cell>
        </row>
      </sheetData>
      <sheetData sheetId="8" refreshError="1">
        <row r="2">
          <cell r="A2" t="str">
            <v>Sin relación con los ODS</v>
          </cell>
        </row>
        <row r="3">
          <cell r="A3" t="str">
            <v>ODS 1. Fin de la pobreza</v>
          </cell>
        </row>
        <row r="4">
          <cell r="A4" t="str">
            <v>ODS 2. Hambre cero</v>
          </cell>
        </row>
        <row r="5">
          <cell r="A5" t="str">
            <v>ODS 3. Salud y bienestar</v>
          </cell>
        </row>
        <row r="6">
          <cell r="A6" t="str">
            <v>ODS 4. Educación de calidad</v>
          </cell>
        </row>
        <row r="7">
          <cell r="A7" t="str">
            <v>ODS 5. Igualdad de género</v>
          </cell>
        </row>
        <row r="8">
          <cell r="A8" t="str">
            <v>ODS 6. Agua limpia y saneamiento</v>
          </cell>
        </row>
        <row r="9">
          <cell r="A9" t="str">
            <v>ODS 7. Energía asequible y no contaminante</v>
          </cell>
        </row>
        <row r="10">
          <cell r="A10" t="str">
            <v>ODS 8. Trabajo decente y crecimiento económico</v>
          </cell>
        </row>
        <row r="11">
          <cell r="A11" t="str">
            <v>ODS 9. Industria, innovación e infraestructuras</v>
          </cell>
        </row>
        <row r="12">
          <cell r="A12" t="str">
            <v>ODS 10. Reducción de las desigualdades</v>
          </cell>
        </row>
        <row r="13">
          <cell r="A13" t="str">
            <v>ODS 11. Ciudades y comunidades sostenibles</v>
          </cell>
        </row>
        <row r="14">
          <cell r="A14" t="str">
            <v>ODS 12. Producción y consumo responsables</v>
          </cell>
        </row>
        <row r="15">
          <cell r="A15" t="str">
            <v>ODS 13. Acción por el clima</v>
          </cell>
        </row>
        <row r="16">
          <cell r="A16" t="str">
            <v>ODS 14. Vida submarina</v>
          </cell>
        </row>
        <row r="17">
          <cell r="A17" t="str">
            <v>ODS 15. Vida de ecosistemas terrestres</v>
          </cell>
        </row>
        <row r="18">
          <cell r="A18" t="str">
            <v>ODS 16. Paz, justicia e instituciones sólidas</v>
          </cell>
        </row>
        <row r="19">
          <cell r="A19" t="str">
            <v>ODS 17. Alianzas para lograr los objetivos</v>
          </cell>
        </row>
      </sheetData>
      <sheetData sheetId="9"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1F262-6515-46AF-8248-9B2F17B57173}">
  <dimension ref="A1:DF271"/>
  <sheetViews>
    <sheetView tabSelected="1" zoomScale="110" zoomScaleNormal="110" workbookViewId="0">
      <pane xSplit="2" ySplit="10" topLeftCell="H11" activePane="bottomRight" state="frozen"/>
      <selection pane="topRight" activeCell="C1" sqref="C1"/>
      <selection pane="bottomLeft" activeCell="A8" sqref="A8"/>
      <selection pane="bottomRight" activeCell="A77" sqref="A77:XFD77"/>
    </sheetView>
  </sheetViews>
  <sheetFormatPr baseColWidth="10" defaultColWidth="11.42578125" defaultRowHeight="12" x14ac:dyDescent="0.25"/>
  <cols>
    <col min="1" max="1" width="6.28515625" style="150" customWidth="1"/>
    <col min="2" max="3" width="15.5703125" style="151" customWidth="1"/>
    <col min="4" max="4" width="15.5703125" style="152" customWidth="1"/>
    <col min="5" max="5" width="19.140625" style="152" customWidth="1"/>
    <col min="6" max="6" width="17.85546875" style="152" customWidth="1"/>
    <col min="7" max="7" width="35.5703125" style="152" customWidth="1"/>
    <col min="8" max="8" width="6.5703125" style="151" customWidth="1"/>
    <col min="9" max="9" width="8.28515625" style="152" customWidth="1"/>
    <col min="10" max="10" width="32.7109375" style="152" customWidth="1"/>
    <col min="11" max="11" width="59.7109375" style="152" customWidth="1"/>
    <col min="12" max="12" width="34.5703125" style="152" customWidth="1"/>
    <col min="13" max="13" width="7.5703125" style="151" customWidth="1"/>
    <col min="14" max="14" width="33.5703125" style="152" customWidth="1"/>
    <col min="15" max="15" width="8.85546875" style="151" customWidth="1"/>
    <col min="16" max="16" width="11.42578125" style="152" customWidth="1"/>
    <col min="17" max="20" width="8.7109375" style="153" customWidth="1"/>
    <col min="21" max="21" width="9.28515625" style="372" customWidth="1"/>
    <col min="22" max="29" width="15.7109375" style="160" customWidth="1"/>
    <col min="30" max="30" width="16.7109375" style="160" customWidth="1"/>
    <col min="31" max="41" width="15.7109375" style="160" customWidth="1"/>
    <col min="42" max="42" width="17.28515625" style="160" customWidth="1"/>
    <col min="43" max="43" width="17" style="160" customWidth="1"/>
    <col min="44" max="46" width="15.7109375" style="160" customWidth="1"/>
    <col min="47" max="47" width="16.7109375" style="160" customWidth="1"/>
    <col min="48" max="57" width="15.7109375" style="160" customWidth="1"/>
    <col min="58" max="58" width="16.5703125" style="160" customWidth="1"/>
    <col min="59" max="59" width="17.28515625" style="160" customWidth="1"/>
    <col min="60" max="60" width="16.85546875" style="160" customWidth="1"/>
    <col min="61" max="63" width="15.7109375" style="160" customWidth="1"/>
    <col min="64" max="64" width="16.7109375" style="160" customWidth="1"/>
    <col min="65" max="74" width="15.7109375" style="160" customWidth="1"/>
    <col min="75" max="75" width="16.5703125" style="160" customWidth="1"/>
    <col min="76" max="76" width="17.28515625" style="160" customWidth="1"/>
    <col min="77" max="78" width="15.7109375" style="160" customWidth="1"/>
    <col min="79" max="79" width="15.85546875" style="160" customWidth="1"/>
    <col min="80" max="80" width="15.7109375" style="160" customWidth="1"/>
    <col min="81" max="81" width="16.7109375" style="160" customWidth="1"/>
    <col min="82" max="91" width="15.7109375" style="160" customWidth="1"/>
    <col min="92" max="92" width="16.5703125" style="160" customWidth="1"/>
    <col min="93" max="93" width="17.28515625" style="160" customWidth="1"/>
    <col min="94" max="94" width="15.7109375" style="160" customWidth="1"/>
    <col min="95" max="95" width="19.28515625" style="152" customWidth="1"/>
    <col min="96" max="16384" width="11.42578125" style="152"/>
  </cols>
  <sheetData>
    <row r="1" spans="1:95" ht="7.5" customHeight="1" x14ac:dyDescent="0.25">
      <c r="A1" s="414"/>
      <c r="B1" s="414"/>
      <c r="C1" s="414"/>
      <c r="G1" s="151"/>
      <c r="H1" s="152"/>
      <c r="K1" s="151"/>
      <c r="N1" s="153"/>
      <c r="O1" s="152"/>
      <c r="P1" s="154"/>
      <c r="Q1" s="154"/>
      <c r="R1" s="152"/>
      <c r="S1" s="155"/>
      <c r="T1" s="155"/>
      <c r="U1" s="160"/>
    </row>
    <row r="2" spans="1:95" ht="40.5" customHeight="1" x14ac:dyDescent="0.25">
      <c r="A2" s="414"/>
      <c r="B2" s="414"/>
      <c r="C2" s="415" t="s">
        <v>2292</v>
      </c>
      <c r="D2" s="415"/>
      <c r="E2" s="415"/>
      <c r="F2" s="415"/>
      <c r="G2" s="415"/>
      <c r="H2" s="415"/>
      <c r="I2" s="415"/>
      <c r="J2" s="415"/>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5"/>
      <c r="AJ2" s="415"/>
      <c r="AK2" s="415"/>
      <c r="AL2" s="415"/>
      <c r="AM2" s="415"/>
      <c r="AN2" s="415"/>
      <c r="AO2" s="415"/>
      <c r="AP2" s="415"/>
      <c r="AQ2" s="415"/>
      <c r="AR2" s="415"/>
      <c r="AS2" s="415"/>
      <c r="AT2" s="415"/>
      <c r="AU2" s="415"/>
      <c r="AV2" s="415"/>
      <c r="AW2" s="415"/>
      <c r="AX2" s="415"/>
      <c r="AY2" s="415"/>
      <c r="AZ2" s="415"/>
      <c r="BA2" s="415"/>
      <c r="BB2" s="415"/>
      <c r="BC2" s="415"/>
      <c r="BD2" s="415"/>
      <c r="BE2" s="415"/>
      <c r="BF2" s="415"/>
      <c r="BG2" s="415"/>
      <c r="BH2" s="415"/>
      <c r="BI2" s="415"/>
      <c r="BJ2" s="415"/>
      <c r="BK2" s="415"/>
      <c r="BL2" s="415"/>
      <c r="BM2" s="415"/>
      <c r="BN2" s="415"/>
      <c r="BO2" s="415"/>
      <c r="BP2" s="415"/>
      <c r="BQ2" s="415"/>
      <c r="BR2" s="415"/>
      <c r="BS2" s="415"/>
      <c r="BT2" s="415"/>
      <c r="BU2" s="415"/>
      <c r="BV2" s="415"/>
      <c r="BW2" s="415"/>
      <c r="BX2" s="415"/>
      <c r="BY2" s="415"/>
      <c r="BZ2" s="415"/>
      <c r="CA2" s="415"/>
      <c r="CB2" s="415"/>
      <c r="CC2" s="415"/>
      <c r="CD2" s="415"/>
      <c r="CE2" s="415"/>
      <c r="CF2" s="415"/>
      <c r="CG2" s="415"/>
      <c r="CH2" s="415"/>
      <c r="CI2" s="415"/>
      <c r="CJ2" s="415"/>
      <c r="CK2" s="415"/>
      <c r="CL2" s="415"/>
      <c r="CM2" s="415"/>
      <c r="CN2" s="415"/>
      <c r="CO2" s="415"/>
      <c r="CP2" s="415"/>
      <c r="CQ2" s="415"/>
    </row>
    <row r="3" spans="1:95" ht="7.5" customHeight="1" thickBot="1" x14ac:dyDescent="0.3">
      <c r="A3" s="414"/>
      <c r="B3" s="414"/>
      <c r="C3" s="414"/>
      <c r="G3" s="151"/>
      <c r="H3" s="152"/>
      <c r="K3" s="151"/>
      <c r="N3" s="153"/>
      <c r="O3" s="152"/>
      <c r="P3" s="154"/>
      <c r="Q3" s="154"/>
      <c r="R3" s="152"/>
      <c r="S3" s="155"/>
      <c r="T3" s="155"/>
      <c r="U3" s="160"/>
    </row>
    <row r="4" spans="1:95" s="37" customFormat="1" ht="12.75" hidden="1" thickBot="1" x14ac:dyDescent="0.25">
      <c r="A4" s="27" t="s">
        <v>0</v>
      </c>
      <c r="B4" s="28" t="s">
        <v>115</v>
      </c>
      <c r="C4" s="28" t="s">
        <v>115</v>
      </c>
      <c r="D4" s="28" t="s">
        <v>115</v>
      </c>
      <c r="E4" s="28" t="s">
        <v>115</v>
      </c>
      <c r="F4" s="28" t="s">
        <v>115</v>
      </c>
      <c r="G4" s="28" t="s">
        <v>115</v>
      </c>
      <c r="H4" s="28" t="s">
        <v>121</v>
      </c>
      <c r="I4" s="28" t="s">
        <v>115</v>
      </c>
      <c r="J4" s="28" t="s">
        <v>115</v>
      </c>
      <c r="K4" s="28" t="s">
        <v>115</v>
      </c>
      <c r="L4" s="28" t="s">
        <v>115</v>
      </c>
      <c r="M4" s="28" t="s">
        <v>121</v>
      </c>
      <c r="N4" s="28" t="s">
        <v>115</v>
      </c>
      <c r="O4" s="28" t="s">
        <v>121</v>
      </c>
      <c r="P4" s="28" t="s">
        <v>121</v>
      </c>
      <c r="Q4" s="29" t="s">
        <v>121</v>
      </c>
      <c r="R4" s="29" t="s">
        <v>121</v>
      </c>
      <c r="S4" s="29" t="s">
        <v>121</v>
      </c>
      <c r="T4" s="29" t="s">
        <v>121</v>
      </c>
      <c r="U4" s="371" t="s">
        <v>114</v>
      </c>
      <c r="V4" s="371" t="s">
        <v>114</v>
      </c>
      <c r="W4" s="371" t="s">
        <v>114</v>
      </c>
      <c r="X4" s="371" t="s">
        <v>114</v>
      </c>
      <c r="Y4" s="371" t="s">
        <v>114</v>
      </c>
      <c r="Z4" s="371" t="s">
        <v>114</v>
      </c>
      <c r="AA4" s="33" t="s">
        <v>3</v>
      </c>
      <c r="AB4" s="33" t="s">
        <v>3</v>
      </c>
      <c r="AC4" s="33" t="s">
        <v>3</v>
      </c>
      <c r="AD4" s="33" t="s">
        <v>3</v>
      </c>
      <c r="AE4" s="33" t="s">
        <v>3</v>
      </c>
      <c r="AF4" s="33" t="s">
        <v>3</v>
      </c>
      <c r="AG4" s="33" t="s">
        <v>3</v>
      </c>
      <c r="AH4" s="33" t="s">
        <v>3</v>
      </c>
      <c r="AI4" s="33" t="s">
        <v>3</v>
      </c>
      <c r="AJ4" s="33" t="s">
        <v>3</v>
      </c>
      <c r="AK4" s="33" t="s">
        <v>3</v>
      </c>
      <c r="AL4" s="33" t="s">
        <v>3</v>
      </c>
      <c r="AM4" s="33" t="s">
        <v>3</v>
      </c>
      <c r="AN4" s="33" t="s">
        <v>3</v>
      </c>
      <c r="AO4" s="33" t="s">
        <v>3</v>
      </c>
      <c r="AP4" s="33" t="s">
        <v>3</v>
      </c>
      <c r="AQ4" s="371" t="s">
        <v>114</v>
      </c>
      <c r="AR4" s="33" t="s">
        <v>3</v>
      </c>
      <c r="AS4" s="33" t="s">
        <v>3</v>
      </c>
      <c r="AT4" s="33" t="s">
        <v>3</v>
      </c>
      <c r="AU4" s="33" t="s">
        <v>3</v>
      </c>
      <c r="AV4" s="33" t="s">
        <v>3</v>
      </c>
      <c r="AW4" s="33" t="s">
        <v>3</v>
      </c>
      <c r="AX4" s="33" t="s">
        <v>3</v>
      </c>
      <c r="AY4" s="33" t="s">
        <v>3</v>
      </c>
      <c r="AZ4" s="33" t="s">
        <v>3</v>
      </c>
      <c r="BA4" s="33" t="s">
        <v>3</v>
      </c>
      <c r="BB4" s="33" t="s">
        <v>3</v>
      </c>
      <c r="BC4" s="33" t="s">
        <v>3</v>
      </c>
      <c r="BD4" s="33" t="s">
        <v>3</v>
      </c>
      <c r="BE4" s="33" t="s">
        <v>3</v>
      </c>
      <c r="BF4" s="33" t="s">
        <v>3</v>
      </c>
      <c r="BG4" s="33" t="s">
        <v>3</v>
      </c>
      <c r="BH4" s="371" t="s">
        <v>114</v>
      </c>
      <c r="BI4" s="33" t="s">
        <v>3</v>
      </c>
      <c r="BJ4" s="33" t="s">
        <v>3</v>
      </c>
      <c r="BK4" s="33" t="s">
        <v>3</v>
      </c>
      <c r="BL4" s="33" t="s">
        <v>3</v>
      </c>
      <c r="BM4" s="33" t="s">
        <v>3</v>
      </c>
      <c r="BN4" s="33" t="s">
        <v>3</v>
      </c>
      <c r="BO4" s="33" t="s">
        <v>3</v>
      </c>
      <c r="BP4" s="33" t="s">
        <v>3</v>
      </c>
      <c r="BQ4" s="33" t="s">
        <v>3</v>
      </c>
      <c r="BR4" s="33" t="s">
        <v>3</v>
      </c>
      <c r="BS4" s="33" t="s">
        <v>3</v>
      </c>
      <c r="BT4" s="33" t="s">
        <v>3</v>
      </c>
      <c r="BU4" s="33" t="s">
        <v>3</v>
      </c>
      <c r="BV4" s="33" t="s">
        <v>3</v>
      </c>
      <c r="BW4" s="33" t="s">
        <v>3</v>
      </c>
      <c r="BX4" s="33" t="s">
        <v>3</v>
      </c>
      <c r="BY4" s="371" t="s">
        <v>114</v>
      </c>
      <c r="BZ4" s="33" t="s">
        <v>3</v>
      </c>
      <c r="CA4" s="33" t="s">
        <v>3</v>
      </c>
      <c r="CB4" s="33" t="s">
        <v>3</v>
      </c>
      <c r="CC4" s="33" t="s">
        <v>3</v>
      </c>
      <c r="CD4" s="33" t="s">
        <v>3</v>
      </c>
      <c r="CE4" s="33" t="s">
        <v>3</v>
      </c>
      <c r="CF4" s="33" t="s">
        <v>3</v>
      </c>
      <c r="CG4" s="33" t="s">
        <v>3</v>
      </c>
      <c r="CH4" s="33" t="s">
        <v>3</v>
      </c>
      <c r="CI4" s="33" t="s">
        <v>3</v>
      </c>
      <c r="CJ4" s="33" t="s">
        <v>3</v>
      </c>
      <c r="CK4" s="33" t="s">
        <v>3</v>
      </c>
      <c r="CL4" s="33" t="s">
        <v>3</v>
      </c>
      <c r="CM4" s="33" t="s">
        <v>3</v>
      </c>
      <c r="CN4" s="33" t="s">
        <v>3</v>
      </c>
      <c r="CO4" s="33" t="s">
        <v>3</v>
      </c>
      <c r="CP4" s="371" t="s">
        <v>114</v>
      </c>
      <c r="CQ4" s="28" t="s">
        <v>121</v>
      </c>
    </row>
    <row r="5" spans="1:95" s="37" customFormat="1" ht="48.75" hidden="1" thickBot="1" x14ac:dyDescent="0.25">
      <c r="A5" s="38" t="s">
        <v>112</v>
      </c>
      <c r="B5" s="39" t="s">
        <v>111</v>
      </c>
      <c r="C5" s="39" t="s">
        <v>165</v>
      </c>
      <c r="D5" s="39" t="s">
        <v>128</v>
      </c>
      <c r="E5" s="39" t="s">
        <v>109</v>
      </c>
      <c r="F5" s="39" t="s">
        <v>113</v>
      </c>
      <c r="G5" s="39" t="s">
        <v>310</v>
      </c>
      <c r="H5" s="39" t="s">
        <v>2187</v>
      </c>
      <c r="I5" s="39" t="s">
        <v>116</v>
      </c>
      <c r="J5" s="39" t="s">
        <v>117</v>
      </c>
      <c r="K5" s="39" t="s">
        <v>1320</v>
      </c>
      <c r="L5" s="39" t="s">
        <v>118</v>
      </c>
      <c r="M5" s="39" t="s">
        <v>119</v>
      </c>
      <c r="N5" s="39" t="s">
        <v>118</v>
      </c>
      <c r="O5" s="39" t="s">
        <v>119</v>
      </c>
      <c r="P5" s="39" t="s">
        <v>2196</v>
      </c>
      <c r="Q5" s="40" t="s">
        <v>204</v>
      </c>
      <c r="R5" s="40" t="s">
        <v>1771</v>
      </c>
      <c r="S5" s="40" t="s">
        <v>1775</v>
      </c>
      <c r="T5" s="40" t="s">
        <v>1776</v>
      </c>
      <c r="U5" s="40" t="s">
        <v>1787</v>
      </c>
      <c r="V5" s="39" t="s">
        <v>2207</v>
      </c>
      <c r="W5" s="39" t="s">
        <v>2208</v>
      </c>
      <c r="X5" s="39" t="s">
        <v>2209</v>
      </c>
      <c r="Y5" s="39" t="s">
        <v>2210</v>
      </c>
      <c r="Z5" s="39" t="s">
        <v>2211</v>
      </c>
      <c r="AA5" s="42" t="s">
        <v>216</v>
      </c>
      <c r="AB5" s="42" t="s">
        <v>218</v>
      </c>
      <c r="AC5" s="42" t="s">
        <v>219</v>
      </c>
      <c r="AD5" s="42" t="s">
        <v>219</v>
      </c>
      <c r="AE5" s="42" t="s">
        <v>222</v>
      </c>
      <c r="AF5" s="42" t="s">
        <v>221</v>
      </c>
      <c r="AG5" s="42" t="s">
        <v>223</v>
      </c>
      <c r="AH5" s="42" t="s">
        <v>224</v>
      </c>
      <c r="AI5" s="42" t="s">
        <v>225</v>
      </c>
      <c r="AJ5" s="42" t="s">
        <v>226</v>
      </c>
      <c r="AK5" s="42" t="s">
        <v>220</v>
      </c>
      <c r="AL5" s="42" t="s">
        <v>231</v>
      </c>
      <c r="AM5" s="42" t="s">
        <v>2281</v>
      </c>
      <c r="AN5" s="42" t="s">
        <v>2282</v>
      </c>
      <c r="AO5" s="42" t="s">
        <v>229</v>
      </c>
      <c r="AP5" s="42" t="s">
        <v>232</v>
      </c>
      <c r="AQ5" s="42" t="s">
        <v>217</v>
      </c>
      <c r="AR5" s="42" t="s">
        <v>216</v>
      </c>
      <c r="AS5" s="42" t="s">
        <v>218</v>
      </c>
      <c r="AT5" s="42" t="s">
        <v>219</v>
      </c>
      <c r="AU5" s="42" t="s">
        <v>219</v>
      </c>
      <c r="AV5" s="42" t="s">
        <v>222</v>
      </c>
      <c r="AW5" s="42" t="s">
        <v>221</v>
      </c>
      <c r="AX5" s="42" t="s">
        <v>223</v>
      </c>
      <c r="AY5" s="42" t="s">
        <v>224</v>
      </c>
      <c r="AZ5" s="42" t="s">
        <v>225</v>
      </c>
      <c r="BA5" s="42" t="s">
        <v>226</v>
      </c>
      <c r="BB5" s="42" t="s">
        <v>220</v>
      </c>
      <c r="BC5" s="42" t="s">
        <v>231</v>
      </c>
      <c r="BD5" s="42" t="s">
        <v>2281</v>
      </c>
      <c r="BE5" s="42" t="s">
        <v>2282</v>
      </c>
      <c r="BF5" s="42" t="s">
        <v>229</v>
      </c>
      <c r="BG5" s="42" t="s">
        <v>232</v>
      </c>
      <c r="BH5" s="42" t="s">
        <v>217</v>
      </c>
      <c r="BI5" s="42" t="s">
        <v>216</v>
      </c>
      <c r="BJ5" s="42" t="s">
        <v>218</v>
      </c>
      <c r="BK5" s="42" t="s">
        <v>219</v>
      </c>
      <c r="BL5" s="42" t="s">
        <v>219</v>
      </c>
      <c r="BM5" s="42" t="s">
        <v>222</v>
      </c>
      <c r="BN5" s="42" t="s">
        <v>221</v>
      </c>
      <c r="BO5" s="42" t="s">
        <v>223</v>
      </c>
      <c r="BP5" s="42" t="s">
        <v>224</v>
      </c>
      <c r="BQ5" s="42" t="s">
        <v>225</v>
      </c>
      <c r="BR5" s="42" t="s">
        <v>226</v>
      </c>
      <c r="BS5" s="42" t="s">
        <v>220</v>
      </c>
      <c r="BT5" s="42" t="s">
        <v>231</v>
      </c>
      <c r="BU5" s="42" t="s">
        <v>2281</v>
      </c>
      <c r="BV5" s="42" t="s">
        <v>2282</v>
      </c>
      <c r="BW5" s="42" t="s">
        <v>229</v>
      </c>
      <c r="BX5" s="42" t="s">
        <v>232</v>
      </c>
      <c r="BY5" s="42" t="s">
        <v>217</v>
      </c>
      <c r="BZ5" s="42" t="s">
        <v>216</v>
      </c>
      <c r="CA5" s="42" t="s">
        <v>218</v>
      </c>
      <c r="CB5" s="42" t="s">
        <v>219</v>
      </c>
      <c r="CC5" s="42" t="s">
        <v>219</v>
      </c>
      <c r="CD5" s="42" t="s">
        <v>222</v>
      </c>
      <c r="CE5" s="42" t="s">
        <v>221</v>
      </c>
      <c r="CF5" s="42" t="s">
        <v>223</v>
      </c>
      <c r="CG5" s="42" t="s">
        <v>224</v>
      </c>
      <c r="CH5" s="42" t="s">
        <v>225</v>
      </c>
      <c r="CI5" s="42" t="s">
        <v>226</v>
      </c>
      <c r="CJ5" s="42" t="s">
        <v>220</v>
      </c>
      <c r="CK5" s="42" t="s">
        <v>231</v>
      </c>
      <c r="CL5" s="42" t="s">
        <v>2281</v>
      </c>
      <c r="CM5" s="42" t="s">
        <v>2282</v>
      </c>
      <c r="CN5" s="42" t="s">
        <v>229</v>
      </c>
      <c r="CO5" s="42" t="s">
        <v>232</v>
      </c>
      <c r="CP5" s="42" t="s">
        <v>217</v>
      </c>
      <c r="CQ5" s="39" t="s">
        <v>125</v>
      </c>
    </row>
    <row r="6" spans="1:95" s="46" customFormat="1" x14ac:dyDescent="0.2">
      <c r="A6" s="387" t="s">
        <v>107</v>
      </c>
      <c r="B6" s="416" t="s">
        <v>2285</v>
      </c>
      <c r="C6" s="417"/>
      <c r="D6" s="418"/>
      <c r="E6" s="388" t="s">
        <v>108</v>
      </c>
      <c r="F6" s="392" t="s">
        <v>110</v>
      </c>
      <c r="G6" s="419" t="s">
        <v>2284</v>
      </c>
      <c r="H6" s="419"/>
      <c r="I6" s="416" t="s">
        <v>2286</v>
      </c>
      <c r="J6" s="417"/>
      <c r="K6" s="417"/>
      <c r="L6" s="417"/>
      <c r="M6" s="417"/>
      <c r="N6" s="417"/>
      <c r="O6" s="417"/>
      <c r="P6" s="418"/>
      <c r="Q6" s="420" t="s">
        <v>2201</v>
      </c>
      <c r="R6" s="420"/>
      <c r="S6" s="420"/>
      <c r="T6" s="420"/>
      <c r="U6" s="421"/>
      <c r="V6" s="426" t="s">
        <v>2200</v>
      </c>
      <c r="W6" s="427"/>
      <c r="X6" s="428"/>
      <c r="Y6" s="428"/>
      <c r="Z6" s="425"/>
      <c r="AA6" s="429" t="s">
        <v>2287</v>
      </c>
      <c r="AB6" s="430"/>
      <c r="AC6" s="430"/>
      <c r="AD6" s="430"/>
      <c r="AE6" s="430"/>
      <c r="AF6" s="430"/>
      <c r="AG6" s="430"/>
      <c r="AH6" s="430"/>
      <c r="AI6" s="430"/>
      <c r="AJ6" s="430"/>
      <c r="AK6" s="430"/>
      <c r="AL6" s="430"/>
      <c r="AM6" s="430"/>
      <c r="AN6" s="430"/>
      <c r="AO6" s="430"/>
      <c r="AP6" s="430"/>
      <c r="AQ6" s="431"/>
      <c r="AR6" s="422" t="s">
        <v>2288</v>
      </c>
      <c r="AS6" s="423"/>
      <c r="AT6" s="423"/>
      <c r="AU6" s="423"/>
      <c r="AV6" s="423"/>
      <c r="AW6" s="423"/>
      <c r="AX6" s="423"/>
      <c r="AY6" s="423"/>
      <c r="AZ6" s="423"/>
      <c r="BA6" s="423"/>
      <c r="BB6" s="423"/>
      <c r="BC6" s="423"/>
      <c r="BD6" s="423"/>
      <c r="BE6" s="423"/>
      <c r="BF6" s="423"/>
      <c r="BG6" s="423"/>
      <c r="BH6" s="424"/>
      <c r="BI6" s="429" t="s">
        <v>2289</v>
      </c>
      <c r="BJ6" s="430"/>
      <c r="BK6" s="430"/>
      <c r="BL6" s="430"/>
      <c r="BM6" s="430"/>
      <c r="BN6" s="430"/>
      <c r="BO6" s="430"/>
      <c r="BP6" s="430"/>
      <c r="BQ6" s="430"/>
      <c r="BR6" s="430"/>
      <c r="BS6" s="430"/>
      <c r="BT6" s="430"/>
      <c r="BU6" s="430"/>
      <c r="BV6" s="430"/>
      <c r="BW6" s="430"/>
      <c r="BX6" s="430"/>
      <c r="BY6" s="431"/>
      <c r="BZ6" s="422" t="s">
        <v>2290</v>
      </c>
      <c r="CA6" s="423"/>
      <c r="CB6" s="423"/>
      <c r="CC6" s="423"/>
      <c r="CD6" s="423"/>
      <c r="CE6" s="423"/>
      <c r="CF6" s="423"/>
      <c r="CG6" s="423"/>
      <c r="CH6" s="423"/>
      <c r="CI6" s="423"/>
      <c r="CJ6" s="423"/>
      <c r="CK6" s="423"/>
      <c r="CL6" s="423"/>
      <c r="CM6" s="423"/>
      <c r="CN6" s="423"/>
      <c r="CO6" s="423"/>
      <c r="CP6" s="424"/>
      <c r="CQ6" s="388" t="s">
        <v>2291</v>
      </c>
    </row>
    <row r="7" spans="1:95" s="384" customFormat="1" hidden="1" x14ac:dyDescent="0.2">
      <c r="A7" s="377"/>
      <c r="B7" s="389"/>
      <c r="C7" s="378"/>
      <c r="D7" s="390"/>
      <c r="E7" s="379"/>
      <c r="F7" s="393"/>
      <c r="G7" s="378"/>
      <c r="H7" s="378"/>
      <c r="I7" s="389"/>
      <c r="J7" s="377"/>
      <c r="K7" s="378"/>
      <c r="L7" s="378"/>
      <c r="M7" s="378"/>
      <c r="N7" s="377"/>
      <c r="O7" s="378"/>
      <c r="P7" s="396"/>
      <c r="Q7" s="380"/>
      <c r="R7" s="380"/>
      <c r="S7" s="380"/>
      <c r="T7" s="380"/>
      <c r="U7" s="380"/>
      <c r="V7" s="389"/>
      <c r="W7" s="377"/>
      <c r="X7" s="382"/>
      <c r="Y7" s="382"/>
      <c r="Z7" s="404"/>
      <c r="AA7" s="401">
        <v>7540777014.2399998</v>
      </c>
      <c r="AB7" s="383">
        <v>8825733829.7999992</v>
      </c>
      <c r="AC7" s="383">
        <v>1569956364.04</v>
      </c>
      <c r="AD7" s="383">
        <v>11847712237.1</v>
      </c>
      <c r="AE7" s="383">
        <v>222248630.68000001</v>
      </c>
      <c r="AF7" s="383">
        <v>178826202.55000001</v>
      </c>
      <c r="AG7" s="383">
        <v>1879481610.9000001</v>
      </c>
      <c r="AH7" s="383">
        <v>451099741.33999997</v>
      </c>
      <c r="AI7" s="383">
        <v>444051209.19999999</v>
      </c>
      <c r="AJ7" s="383">
        <v>0</v>
      </c>
      <c r="AK7" s="383">
        <v>3533331462.1500001</v>
      </c>
      <c r="AL7" s="383">
        <v>0</v>
      </c>
      <c r="AM7" s="383">
        <v>2550406781</v>
      </c>
      <c r="AN7" s="383">
        <v>0</v>
      </c>
      <c r="AO7" s="383">
        <v>33457048619</v>
      </c>
      <c r="AP7" s="383">
        <v>15378206819.33</v>
      </c>
      <c r="AQ7" s="405">
        <f>SUM(AA7:AP7)</f>
        <v>87878880521.330002</v>
      </c>
      <c r="AR7" s="408">
        <v>6624306354</v>
      </c>
      <c r="AS7" s="383">
        <v>9818000000</v>
      </c>
      <c r="AT7" s="383">
        <v>1377708894</v>
      </c>
      <c r="AU7" s="383">
        <v>11845253371</v>
      </c>
      <c r="AV7" s="383">
        <v>221636015</v>
      </c>
      <c r="AW7" s="383">
        <v>166227012</v>
      </c>
      <c r="AX7" s="383">
        <v>2105842142</v>
      </c>
      <c r="AY7" s="383">
        <v>453600000</v>
      </c>
      <c r="AZ7" s="383">
        <v>381382230</v>
      </c>
      <c r="BA7" s="383">
        <v>0</v>
      </c>
      <c r="BB7" s="383">
        <v>2737871659</v>
      </c>
      <c r="BC7" s="383">
        <v>9900000000</v>
      </c>
      <c r="BD7" s="383">
        <v>4220406781</v>
      </c>
      <c r="BE7" s="383">
        <v>6200000000</v>
      </c>
      <c r="BF7" s="383">
        <f>16891029858+AO9</f>
        <v>46733100572.360001</v>
      </c>
      <c r="BG7" s="383">
        <v>18183197190.330002</v>
      </c>
      <c r="BH7" s="409">
        <f>SUM(AR7:BG7)</f>
        <v>120968532220.69</v>
      </c>
      <c r="BI7" s="401">
        <v>8005506354</v>
      </c>
      <c r="BJ7" s="383">
        <v>10548000000</v>
      </c>
      <c r="BK7" s="383">
        <v>1528788000</v>
      </c>
      <c r="BL7" s="383">
        <v>12145893371</v>
      </c>
      <c r="BM7" s="383">
        <v>260000000</v>
      </c>
      <c r="BN7" s="383">
        <v>190323000</v>
      </c>
      <c r="BO7" s="383">
        <v>2189842142</v>
      </c>
      <c r="BP7" s="383">
        <v>469545500</v>
      </c>
      <c r="BQ7" s="383">
        <v>399382230</v>
      </c>
      <c r="BR7" s="383">
        <v>0</v>
      </c>
      <c r="BS7" s="383">
        <v>2760437094</v>
      </c>
      <c r="BT7" s="383">
        <v>3200000000</v>
      </c>
      <c r="BU7" s="383">
        <v>2931677018.4499998</v>
      </c>
      <c r="BV7" s="383">
        <v>1500000000</v>
      </c>
      <c r="BW7" s="383">
        <f>17123154832+BF9</f>
        <v>30992807933.599998</v>
      </c>
      <c r="BX7" s="383">
        <v>17076642158.290001</v>
      </c>
      <c r="BY7" s="405">
        <f>SUM(BI7:BX7)</f>
        <v>94198844801.339996</v>
      </c>
      <c r="BZ7" s="408">
        <v>8582006354</v>
      </c>
      <c r="CA7" s="383">
        <v>11067450000</v>
      </c>
      <c r="CB7" s="383">
        <v>1614859555.6400001</v>
      </c>
      <c r="CC7" s="383">
        <v>12145893371</v>
      </c>
      <c r="CD7" s="383">
        <v>260000000</v>
      </c>
      <c r="CE7" s="383">
        <v>199323000</v>
      </c>
      <c r="CF7" s="383">
        <v>2114842142</v>
      </c>
      <c r="CG7" s="383">
        <v>472548788</v>
      </c>
      <c r="CH7" s="383">
        <v>399382230</v>
      </c>
      <c r="CI7" s="383">
        <v>0</v>
      </c>
      <c r="CJ7" s="383">
        <v>2760437094</v>
      </c>
      <c r="CK7" s="383">
        <v>0</v>
      </c>
      <c r="CL7" s="383">
        <v>2931677018.4499998</v>
      </c>
      <c r="CM7" s="383">
        <v>0</v>
      </c>
      <c r="CN7" s="383">
        <f>18975617188+BW9</f>
        <v>15475617188</v>
      </c>
      <c r="CO7" s="383">
        <v>17101642158.290001</v>
      </c>
      <c r="CP7" s="409">
        <f>SUM(BZ7:CO7)</f>
        <v>75125678899.380005</v>
      </c>
      <c r="CQ7" s="412"/>
    </row>
    <row r="8" spans="1:95" s="384" customFormat="1" hidden="1" x14ac:dyDescent="0.2">
      <c r="A8" s="377"/>
      <c r="B8" s="389"/>
      <c r="C8" s="378"/>
      <c r="D8" s="390"/>
      <c r="E8" s="379"/>
      <c r="F8" s="393"/>
      <c r="G8" s="378"/>
      <c r="H8" s="378"/>
      <c r="I8" s="389"/>
      <c r="J8" s="377"/>
      <c r="K8" s="378"/>
      <c r="L8" s="378"/>
      <c r="M8" s="378"/>
      <c r="N8" s="377"/>
      <c r="O8" s="378"/>
      <c r="P8" s="396"/>
      <c r="Q8" s="380"/>
      <c r="R8" s="380"/>
      <c r="S8" s="380"/>
      <c r="T8" s="380"/>
      <c r="U8" s="380"/>
      <c r="V8" s="389"/>
      <c r="W8" s="377"/>
      <c r="X8" s="382"/>
      <c r="Y8" s="382"/>
      <c r="Z8" s="404"/>
      <c r="AA8" s="401">
        <f>SUM(AA11:AA259)</f>
        <v>7540777014.2399988</v>
      </c>
      <c r="AB8" s="383">
        <f t="shared" ref="AB8:AO8" si="0">SUM(AB11:AB259)</f>
        <v>8825733829.8000011</v>
      </c>
      <c r="AC8" s="383">
        <f t="shared" si="0"/>
        <v>1569956364.04</v>
      </c>
      <c r="AD8" s="383">
        <f t="shared" si="0"/>
        <v>11847712237.1</v>
      </c>
      <c r="AE8" s="383">
        <f t="shared" si="0"/>
        <v>222248630.68000001</v>
      </c>
      <c r="AF8" s="383">
        <f t="shared" si="0"/>
        <v>178826202.55000001</v>
      </c>
      <c r="AG8" s="383">
        <f t="shared" si="0"/>
        <v>1879481610.9000001</v>
      </c>
      <c r="AH8" s="383">
        <f t="shared" si="0"/>
        <v>451099741.34000003</v>
      </c>
      <c r="AI8" s="383">
        <f t="shared" si="0"/>
        <v>444051209.19999999</v>
      </c>
      <c r="AJ8" s="383">
        <f t="shared" si="0"/>
        <v>0</v>
      </c>
      <c r="AK8" s="383">
        <f t="shared" si="0"/>
        <v>3533331462.1499996</v>
      </c>
      <c r="AL8" s="383">
        <f t="shared" si="0"/>
        <v>0</v>
      </c>
      <c r="AM8" s="383">
        <f t="shared" si="0"/>
        <v>2550406781</v>
      </c>
      <c r="AN8" s="383">
        <f t="shared" si="0"/>
        <v>0</v>
      </c>
      <c r="AO8" s="383">
        <f t="shared" si="0"/>
        <v>3614977904.6400003</v>
      </c>
      <c r="AP8" s="383">
        <f>SUM(AP11:AP259)</f>
        <v>15378206819.33</v>
      </c>
      <c r="AQ8" s="405">
        <f>SUM(AA8:AP8)</f>
        <v>58036809806.970001</v>
      </c>
      <c r="AR8" s="408">
        <f>SUM(AR11:AR259)</f>
        <v>6624306354</v>
      </c>
      <c r="AS8" s="383">
        <f t="shared" ref="AS8:BF8" si="1">SUM(AS11:AS259)</f>
        <v>9818000000</v>
      </c>
      <c r="AT8" s="383">
        <f t="shared" si="1"/>
        <v>1377708894</v>
      </c>
      <c r="AU8" s="383">
        <f t="shared" si="1"/>
        <v>11845253371</v>
      </c>
      <c r="AV8" s="383">
        <f t="shared" si="1"/>
        <v>221636015</v>
      </c>
      <c r="AW8" s="383">
        <f t="shared" si="1"/>
        <v>166227012</v>
      </c>
      <c r="AX8" s="383">
        <f t="shared" si="1"/>
        <v>2105842142</v>
      </c>
      <c r="AY8" s="383">
        <f t="shared" si="1"/>
        <v>453600000</v>
      </c>
      <c r="AZ8" s="383">
        <f t="shared" si="1"/>
        <v>381382230</v>
      </c>
      <c r="BA8" s="383">
        <f t="shared" si="1"/>
        <v>0</v>
      </c>
      <c r="BB8" s="383">
        <f t="shared" si="1"/>
        <v>2737871659</v>
      </c>
      <c r="BC8" s="383">
        <f t="shared" si="1"/>
        <v>9900000000</v>
      </c>
      <c r="BD8" s="383">
        <f t="shared" si="1"/>
        <v>4220406781</v>
      </c>
      <c r="BE8" s="383">
        <f t="shared" si="1"/>
        <v>6200000000</v>
      </c>
      <c r="BF8" s="383">
        <f t="shared" si="1"/>
        <v>32863447470.760002</v>
      </c>
      <c r="BG8" s="383">
        <f>SUM(BG11:BG259)</f>
        <v>18183197190.330002</v>
      </c>
      <c r="BH8" s="409">
        <f>SUM(AR8:BG8)</f>
        <v>107098879119.09001</v>
      </c>
      <c r="BI8" s="401">
        <f>SUM(BI11:BI259)</f>
        <v>8005506354</v>
      </c>
      <c r="BJ8" s="383">
        <f t="shared" ref="BJ8:BW8" si="2">SUM(BJ11:BJ259)</f>
        <v>10548000000</v>
      </c>
      <c r="BK8" s="383">
        <f t="shared" si="2"/>
        <v>1528788000</v>
      </c>
      <c r="BL8" s="383">
        <f t="shared" si="2"/>
        <v>12145893371</v>
      </c>
      <c r="BM8" s="383">
        <f t="shared" si="2"/>
        <v>260000000</v>
      </c>
      <c r="BN8" s="383">
        <f t="shared" si="2"/>
        <v>190323000</v>
      </c>
      <c r="BO8" s="383">
        <f t="shared" si="2"/>
        <v>2189842142</v>
      </c>
      <c r="BP8" s="383">
        <f t="shared" si="2"/>
        <v>469545500</v>
      </c>
      <c r="BQ8" s="383">
        <f t="shared" si="2"/>
        <v>399382230</v>
      </c>
      <c r="BR8" s="383">
        <f t="shared" si="2"/>
        <v>0</v>
      </c>
      <c r="BS8" s="383">
        <f t="shared" si="2"/>
        <v>2760437094</v>
      </c>
      <c r="BT8" s="383">
        <f t="shared" si="2"/>
        <v>3200000000</v>
      </c>
      <c r="BU8" s="383">
        <f t="shared" si="2"/>
        <v>2931677018.4499998</v>
      </c>
      <c r="BV8" s="383">
        <f t="shared" si="2"/>
        <v>1500000000</v>
      </c>
      <c r="BW8" s="383">
        <f t="shared" si="2"/>
        <v>34492807933.599998</v>
      </c>
      <c r="BX8" s="383">
        <f>SUM(BX11:BX259)</f>
        <v>17076642158.290001</v>
      </c>
      <c r="BY8" s="405">
        <f>SUM(BI8:BX8)</f>
        <v>97698844801.339996</v>
      </c>
      <c r="BZ8" s="408">
        <f>SUM(BZ11:BZ259)</f>
        <v>8582006354</v>
      </c>
      <c r="CA8" s="383">
        <f t="shared" ref="CA8:CN8" si="3">SUM(CA11:CA259)</f>
        <v>11067450000</v>
      </c>
      <c r="CB8" s="383">
        <f t="shared" si="3"/>
        <v>1614859555.6400001</v>
      </c>
      <c r="CC8" s="383">
        <f t="shared" si="3"/>
        <v>12145893371</v>
      </c>
      <c r="CD8" s="383">
        <f t="shared" si="3"/>
        <v>260000000</v>
      </c>
      <c r="CE8" s="383">
        <f t="shared" si="3"/>
        <v>199323000</v>
      </c>
      <c r="CF8" s="383">
        <f t="shared" si="3"/>
        <v>2114842142</v>
      </c>
      <c r="CG8" s="383">
        <f t="shared" si="3"/>
        <v>472548788</v>
      </c>
      <c r="CH8" s="383">
        <f t="shared" si="3"/>
        <v>399382230</v>
      </c>
      <c r="CI8" s="383">
        <f t="shared" si="3"/>
        <v>0</v>
      </c>
      <c r="CJ8" s="383">
        <f t="shared" si="3"/>
        <v>2760437094</v>
      </c>
      <c r="CK8" s="383">
        <f t="shared" si="3"/>
        <v>0</v>
      </c>
      <c r="CL8" s="383">
        <f t="shared" si="3"/>
        <v>2931677018.4499998</v>
      </c>
      <c r="CM8" s="383">
        <f t="shared" si="3"/>
        <v>0</v>
      </c>
      <c r="CN8" s="383">
        <f t="shared" si="3"/>
        <v>15475617188</v>
      </c>
      <c r="CO8" s="383">
        <f>SUM(CO11:CO259)</f>
        <v>17101642158.290001</v>
      </c>
      <c r="CP8" s="409">
        <f>SUM(BZ8:CO8)</f>
        <v>75125678899.380005</v>
      </c>
      <c r="CQ8" s="412"/>
    </row>
    <row r="9" spans="1:95" s="386" customFormat="1" hidden="1" x14ac:dyDescent="0.2">
      <c r="A9" s="378"/>
      <c r="B9" s="391"/>
      <c r="C9" s="378"/>
      <c r="D9" s="390"/>
      <c r="E9" s="379"/>
      <c r="F9" s="394"/>
      <c r="G9" s="378"/>
      <c r="H9" s="378"/>
      <c r="I9" s="391"/>
      <c r="J9" s="378"/>
      <c r="K9" s="378"/>
      <c r="L9" s="378"/>
      <c r="M9" s="378"/>
      <c r="N9" s="378"/>
      <c r="O9" s="378"/>
      <c r="P9" s="397"/>
      <c r="Q9" s="381"/>
      <c r="R9" s="381"/>
      <c r="S9" s="381"/>
      <c r="T9" s="381"/>
      <c r="U9" s="381"/>
      <c r="V9" s="391"/>
      <c r="W9" s="378"/>
      <c r="X9" s="382"/>
      <c r="Y9" s="382"/>
      <c r="Z9" s="404"/>
      <c r="AA9" s="402">
        <f>AA7-AA8</f>
        <v>0</v>
      </c>
      <c r="AB9" s="385">
        <f t="shared" ref="AB9:AO9" si="4">AB7-AB8</f>
        <v>0</v>
      </c>
      <c r="AC9" s="385">
        <f t="shared" si="4"/>
        <v>0</v>
      </c>
      <c r="AD9" s="385">
        <f t="shared" si="4"/>
        <v>0</v>
      </c>
      <c r="AE9" s="385">
        <f t="shared" si="4"/>
        <v>0</v>
      </c>
      <c r="AF9" s="385">
        <f t="shared" si="4"/>
        <v>0</v>
      </c>
      <c r="AG9" s="385">
        <f t="shared" si="4"/>
        <v>0</v>
      </c>
      <c r="AH9" s="385">
        <f t="shared" si="4"/>
        <v>0</v>
      </c>
      <c r="AI9" s="385">
        <f t="shared" si="4"/>
        <v>0</v>
      </c>
      <c r="AJ9" s="385">
        <f t="shared" si="4"/>
        <v>0</v>
      </c>
      <c r="AK9" s="385">
        <f t="shared" si="4"/>
        <v>0</v>
      </c>
      <c r="AL9" s="385">
        <f t="shared" si="4"/>
        <v>0</v>
      </c>
      <c r="AM9" s="385">
        <f t="shared" si="4"/>
        <v>0</v>
      </c>
      <c r="AN9" s="385">
        <f t="shared" si="4"/>
        <v>0</v>
      </c>
      <c r="AO9" s="385">
        <f t="shared" si="4"/>
        <v>29842070714.360001</v>
      </c>
      <c r="AP9" s="385">
        <f>AP7-AP8</f>
        <v>0</v>
      </c>
      <c r="AQ9" s="406">
        <f>SUM(AA9:AP9)</f>
        <v>29842070714.360001</v>
      </c>
      <c r="AR9" s="410">
        <f>AR7-AR8</f>
        <v>0</v>
      </c>
      <c r="AS9" s="385">
        <f t="shared" ref="AS9" si="5">AS7-AS8</f>
        <v>0</v>
      </c>
      <c r="AT9" s="385">
        <f t="shared" ref="AT9" si="6">AT7-AT8</f>
        <v>0</v>
      </c>
      <c r="AU9" s="385">
        <f t="shared" ref="AU9" si="7">AU7-AU8</f>
        <v>0</v>
      </c>
      <c r="AV9" s="385">
        <f t="shared" ref="AV9" si="8">AV7-AV8</f>
        <v>0</v>
      </c>
      <c r="AW9" s="385">
        <f t="shared" ref="AW9" si="9">AW7-AW8</f>
        <v>0</v>
      </c>
      <c r="AX9" s="385">
        <f t="shared" ref="AX9" si="10">AX7-AX8</f>
        <v>0</v>
      </c>
      <c r="AY9" s="385">
        <f t="shared" ref="AY9" si="11">AY7-AY8</f>
        <v>0</v>
      </c>
      <c r="AZ9" s="385">
        <f t="shared" ref="AZ9" si="12">AZ7-AZ8</f>
        <v>0</v>
      </c>
      <c r="BA9" s="385">
        <f t="shared" ref="BA9" si="13">BA7-BA8</f>
        <v>0</v>
      </c>
      <c r="BB9" s="385">
        <f t="shared" ref="BB9" si="14">BB7-BB8</f>
        <v>0</v>
      </c>
      <c r="BC9" s="385">
        <f t="shared" ref="BC9" si="15">BC7-BC8</f>
        <v>0</v>
      </c>
      <c r="BD9" s="385">
        <f t="shared" ref="BD9" si="16">BD7-BD8</f>
        <v>0</v>
      </c>
      <c r="BE9" s="385">
        <f t="shared" ref="BE9" si="17">BE7-BE8</f>
        <v>0</v>
      </c>
      <c r="BF9" s="385">
        <f t="shared" ref="BF9" si="18">BF7-BF8</f>
        <v>13869653101.599998</v>
      </c>
      <c r="BG9" s="385">
        <f>BG7-BG8</f>
        <v>0</v>
      </c>
      <c r="BH9" s="411">
        <f>SUM(AR9:BG9)</f>
        <v>13869653101.599998</v>
      </c>
      <c r="BI9" s="402">
        <f>BI7-BI8</f>
        <v>0</v>
      </c>
      <c r="BJ9" s="385">
        <f t="shared" ref="BJ9" si="19">BJ7-BJ8</f>
        <v>0</v>
      </c>
      <c r="BK9" s="385">
        <f t="shared" ref="BK9" si="20">BK7-BK8</f>
        <v>0</v>
      </c>
      <c r="BL9" s="385">
        <f t="shared" ref="BL9" si="21">BL7-BL8</f>
        <v>0</v>
      </c>
      <c r="BM9" s="385">
        <f t="shared" ref="BM9" si="22">BM7-BM8</f>
        <v>0</v>
      </c>
      <c r="BN9" s="385">
        <f t="shared" ref="BN9" si="23">BN7-BN8</f>
        <v>0</v>
      </c>
      <c r="BO9" s="385">
        <f t="shared" ref="BO9" si="24">BO7-BO8</f>
        <v>0</v>
      </c>
      <c r="BP9" s="385">
        <f t="shared" ref="BP9" si="25">BP7-BP8</f>
        <v>0</v>
      </c>
      <c r="BQ9" s="385">
        <f t="shared" ref="BQ9" si="26">BQ7-BQ8</f>
        <v>0</v>
      </c>
      <c r="BR9" s="385">
        <f t="shared" ref="BR9" si="27">BR7-BR8</f>
        <v>0</v>
      </c>
      <c r="BS9" s="385">
        <f t="shared" ref="BS9" si="28">BS7-BS8</f>
        <v>0</v>
      </c>
      <c r="BT9" s="385">
        <f t="shared" ref="BT9" si="29">BT7-BT8</f>
        <v>0</v>
      </c>
      <c r="BU9" s="385">
        <f t="shared" ref="BU9" si="30">BU7-BU8</f>
        <v>0</v>
      </c>
      <c r="BV9" s="385">
        <f t="shared" ref="BV9" si="31">BV7-BV8</f>
        <v>0</v>
      </c>
      <c r="BW9" s="385">
        <f t="shared" ref="BW9" si="32">BW7-BW8</f>
        <v>-3500000000</v>
      </c>
      <c r="BX9" s="385">
        <f>BX7-BX8</f>
        <v>0</v>
      </c>
      <c r="BY9" s="406">
        <f>SUM(BI9:BX9)</f>
        <v>-3500000000</v>
      </c>
      <c r="BZ9" s="410">
        <f>BZ7-BZ8</f>
        <v>0</v>
      </c>
      <c r="CA9" s="385">
        <f t="shared" ref="CA9" si="33">CA7-CA8</f>
        <v>0</v>
      </c>
      <c r="CB9" s="385">
        <f t="shared" ref="CB9" si="34">CB7-CB8</f>
        <v>0</v>
      </c>
      <c r="CC9" s="385">
        <f t="shared" ref="CC9" si="35">CC7-CC8</f>
        <v>0</v>
      </c>
      <c r="CD9" s="385">
        <f t="shared" ref="CD9" si="36">CD7-CD8</f>
        <v>0</v>
      </c>
      <c r="CE9" s="385">
        <f t="shared" ref="CE9" si="37">CE7-CE8</f>
        <v>0</v>
      </c>
      <c r="CF9" s="385">
        <f t="shared" ref="CF9" si="38">CF7-CF8</f>
        <v>0</v>
      </c>
      <c r="CG9" s="385">
        <f t="shared" ref="CG9" si="39">CG7-CG8</f>
        <v>0</v>
      </c>
      <c r="CH9" s="385">
        <f t="shared" ref="CH9" si="40">CH7-CH8</f>
        <v>0</v>
      </c>
      <c r="CI9" s="385">
        <f t="shared" ref="CI9" si="41">CI7-CI8</f>
        <v>0</v>
      </c>
      <c r="CJ9" s="385">
        <f t="shared" ref="CJ9" si="42">CJ7-CJ8</f>
        <v>0</v>
      </c>
      <c r="CK9" s="385">
        <f t="shared" ref="CK9" si="43">CK7-CK8</f>
        <v>0</v>
      </c>
      <c r="CL9" s="385">
        <f t="shared" ref="CL9" si="44">CL7-CL8</f>
        <v>0</v>
      </c>
      <c r="CM9" s="385">
        <f t="shared" ref="CM9" si="45">CM7-CM8</f>
        <v>0</v>
      </c>
      <c r="CN9" s="385">
        <f t="shared" ref="CN9" si="46">CN7-CN8</f>
        <v>0</v>
      </c>
      <c r="CO9" s="385">
        <f>CO7-CO8</f>
        <v>0</v>
      </c>
      <c r="CP9" s="411">
        <f>SUM(BZ9:CO9)</f>
        <v>0</v>
      </c>
      <c r="CQ9" s="413"/>
    </row>
    <row r="10" spans="1:95" s="59" customFormat="1" ht="24" x14ac:dyDescent="0.25">
      <c r="A10" s="373" t="s">
        <v>101</v>
      </c>
      <c r="B10" s="374" t="s">
        <v>168</v>
      </c>
      <c r="C10" s="49" t="s">
        <v>166</v>
      </c>
      <c r="D10" s="49" t="s">
        <v>5</v>
      </c>
      <c r="E10" s="50" t="s">
        <v>309</v>
      </c>
      <c r="F10" s="395" t="s">
        <v>1763</v>
      </c>
      <c r="G10" s="51" t="s">
        <v>1762</v>
      </c>
      <c r="H10" s="51" t="s">
        <v>1764</v>
      </c>
      <c r="I10" s="398" t="s">
        <v>177</v>
      </c>
      <c r="J10" s="51" t="s">
        <v>1313</v>
      </c>
      <c r="K10" s="51" t="s">
        <v>1319</v>
      </c>
      <c r="L10" s="51" t="s">
        <v>312</v>
      </c>
      <c r="M10" s="51" t="s">
        <v>1765</v>
      </c>
      <c r="N10" s="51" t="s">
        <v>151</v>
      </c>
      <c r="O10" s="51" t="s">
        <v>122</v>
      </c>
      <c r="P10" s="399" t="s">
        <v>2195</v>
      </c>
      <c r="Q10" s="375">
        <v>2024</v>
      </c>
      <c r="R10" s="375">
        <v>2025</v>
      </c>
      <c r="S10" s="375">
        <v>2026</v>
      </c>
      <c r="T10" s="375">
        <v>2027</v>
      </c>
      <c r="U10" s="400" t="s">
        <v>2199</v>
      </c>
      <c r="V10" s="374" t="s">
        <v>2202</v>
      </c>
      <c r="W10" s="376" t="s">
        <v>2203</v>
      </c>
      <c r="X10" s="53" t="s">
        <v>2204</v>
      </c>
      <c r="Y10" s="53" t="s">
        <v>2205</v>
      </c>
      <c r="Z10" s="49" t="s">
        <v>2206</v>
      </c>
      <c r="AA10" s="403" t="s">
        <v>2212</v>
      </c>
      <c r="AB10" s="56" t="s">
        <v>2214</v>
      </c>
      <c r="AC10" s="56" t="s">
        <v>2215</v>
      </c>
      <c r="AD10" s="56" t="s">
        <v>2216</v>
      </c>
      <c r="AE10" s="56" t="s">
        <v>2217</v>
      </c>
      <c r="AF10" s="56" t="s">
        <v>2218</v>
      </c>
      <c r="AG10" s="56" t="s">
        <v>2219</v>
      </c>
      <c r="AH10" s="56" t="s">
        <v>2213</v>
      </c>
      <c r="AI10" s="56" t="s">
        <v>2220</v>
      </c>
      <c r="AJ10" s="56" t="s">
        <v>2221</v>
      </c>
      <c r="AK10" s="56" t="s">
        <v>2222</v>
      </c>
      <c r="AL10" s="56" t="s">
        <v>2223</v>
      </c>
      <c r="AM10" s="56" t="s">
        <v>2224</v>
      </c>
      <c r="AN10" s="56" t="s">
        <v>2225</v>
      </c>
      <c r="AO10" s="56" t="s">
        <v>2226</v>
      </c>
      <c r="AP10" s="56" t="s">
        <v>2227</v>
      </c>
      <c r="AQ10" s="407" t="s">
        <v>2228</v>
      </c>
      <c r="AR10" s="57" t="s">
        <v>2229</v>
      </c>
      <c r="AS10" s="56" t="s">
        <v>2230</v>
      </c>
      <c r="AT10" s="56" t="s">
        <v>2231</v>
      </c>
      <c r="AU10" s="56" t="s">
        <v>2232</v>
      </c>
      <c r="AV10" s="56" t="s">
        <v>2234</v>
      </c>
      <c r="AW10" s="56" t="s">
        <v>2233</v>
      </c>
      <c r="AX10" s="56" t="s">
        <v>2235</v>
      </c>
      <c r="AY10" s="56" t="s">
        <v>2236</v>
      </c>
      <c r="AZ10" s="56" t="s">
        <v>2237</v>
      </c>
      <c r="BA10" s="56" t="s">
        <v>2238</v>
      </c>
      <c r="BB10" s="56" t="s">
        <v>2239</v>
      </c>
      <c r="BC10" s="56" t="s">
        <v>2240</v>
      </c>
      <c r="BD10" s="56" t="s">
        <v>2241</v>
      </c>
      <c r="BE10" s="56" t="s">
        <v>2242</v>
      </c>
      <c r="BF10" s="56" t="s">
        <v>2243</v>
      </c>
      <c r="BG10" s="56" t="s">
        <v>2244</v>
      </c>
      <c r="BH10" s="58" t="s">
        <v>2245</v>
      </c>
      <c r="BI10" s="403" t="s">
        <v>2246</v>
      </c>
      <c r="BJ10" s="56" t="s">
        <v>2247</v>
      </c>
      <c r="BK10" s="56" t="s">
        <v>2248</v>
      </c>
      <c r="BL10" s="56" t="s">
        <v>2249</v>
      </c>
      <c r="BM10" s="56" t="s">
        <v>2250</v>
      </c>
      <c r="BN10" s="56" t="s">
        <v>2251</v>
      </c>
      <c r="BO10" s="56" t="s">
        <v>2252</v>
      </c>
      <c r="BP10" s="56" t="s">
        <v>2253</v>
      </c>
      <c r="BQ10" s="56" t="s">
        <v>2254</v>
      </c>
      <c r="BR10" s="56" t="s">
        <v>2255</v>
      </c>
      <c r="BS10" s="56" t="s">
        <v>2256</v>
      </c>
      <c r="BT10" s="56" t="s">
        <v>2257</v>
      </c>
      <c r="BU10" s="56" t="s">
        <v>2258</v>
      </c>
      <c r="BV10" s="56" t="s">
        <v>2259</v>
      </c>
      <c r="BW10" s="56" t="s">
        <v>2260</v>
      </c>
      <c r="BX10" s="56" t="s">
        <v>2261</v>
      </c>
      <c r="BY10" s="407" t="s">
        <v>2262</v>
      </c>
      <c r="BZ10" s="57" t="s">
        <v>2263</v>
      </c>
      <c r="CA10" s="56" t="s">
        <v>2264</v>
      </c>
      <c r="CB10" s="56" t="s">
        <v>2265</v>
      </c>
      <c r="CC10" s="56" t="s">
        <v>2266</v>
      </c>
      <c r="CD10" s="56" t="s">
        <v>2267</v>
      </c>
      <c r="CE10" s="56" t="s">
        <v>2268</v>
      </c>
      <c r="CF10" s="56" t="s">
        <v>2269</v>
      </c>
      <c r="CG10" s="56" t="s">
        <v>2270</v>
      </c>
      <c r="CH10" s="56" t="s">
        <v>2271</v>
      </c>
      <c r="CI10" s="56" t="s">
        <v>2272</v>
      </c>
      <c r="CJ10" s="56" t="s">
        <v>2273</v>
      </c>
      <c r="CK10" s="56" t="s">
        <v>2274</v>
      </c>
      <c r="CL10" s="56" t="s">
        <v>2275</v>
      </c>
      <c r="CM10" s="56" t="s">
        <v>2276</v>
      </c>
      <c r="CN10" s="56" t="s">
        <v>2277</v>
      </c>
      <c r="CO10" s="56" t="s">
        <v>2278</v>
      </c>
      <c r="CP10" s="58" t="s">
        <v>2279</v>
      </c>
      <c r="CQ10" s="50" t="s">
        <v>4</v>
      </c>
    </row>
    <row r="11" spans="1:95" x14ac:dyDescent="0.25">
      <c r="A11" s="457" t="s">
        <v>315</v>
      </c>
      <c r="B11" s="458" t="s">
        <v>14</v>
      </c>
      <c r="C11" s="459" t="s">
        <v>1205</v>
      </c>
      <c r="D11" s="460" t="s">
        <v>1236</v>
      </c>
      <c r="E11" s="461" t="s">
        <v>249</v>
      </c>
      <c r="F11" s="462" t="s">
        <v>257</v>
      </c>
      <c r="G11" s="463" t="s">
        <v>570</v>
      </c>
      <c r="H11" s="464">
        <v>1202</v>
      </c>
      <c r="I11" s="465" t="s">
        <v>201</v>
      </c>
      <c r="J11" s="466" t="s">
        <v>598</v>
      </c>
      <c r="K11" s="459" t="s">
        <v>1562</v>
      </c>
      <c r="L11" s="459" t="s">
        <v>88</v>
      </c>
      <c r="M11" s="467">
        <v>1202003</v>
      </c>
      <c r="N11" s="459" t="s">
        <v>89</v>
      </c>
      <c r="O11" s="467">
        <v>120200300</v>
      </c>
      <c r="P11" s="460" t="s">
        <v>2198</v>
      </c>
      <c r="Q11" s="468">
        <v>1</v>
      </c>
      <c r="R11" s="469">
        <v>1</v>
      </c>
      <c r="S11" s="469">
        <v>1</v>
      </c>
      <c r="T11" s="469">
        <v>1</v>
      </c>
      <c r="U11" s="470">
        <v>1</v>
      </c>
      <c r="V11" s="471">
        <f t="shared" ref="V11:V74" si="47">AQ11</f>
        <v>151218385</v>
      </c>
      <c r="W11" s="472">
        <f t="shared" ref="W11:W74" si="48">BH11</f>
        <v>137500000</v>
      </c>
      <c r="X11" s="472">
        <f t="shared" ref="X11:X74" si="49">BY11</f>
        <v>157500000</v>
      </c>
      <c r="Y11" s="472">
        <f t="shared" ref="Y11:Y74" si="50">CP11</f>
        <v>167500000</v>
      </c>
      <c r="Z11" s="473">
        <f t="shared" ref="Z11:Z74" si="51">SUM(V11:Y11)</f>
        <v>613718385</v>
      </c>
      <c r="AA11" s="474">
        <f>89718385+61500000</f>
        <v>151218385</v>
      </c>
      <c r="AB11" s="472">
        <v>0</v>
      </c>
      <c r="AC11" s="472">
        <v>0</v>
      </c>
      <c r="AD11" s="472">
        <v>0</v>
      </c>
      <c r="AE11" s="472">
        <v>0</v>
      </c>
      <c r="AF11" s="472">
        <v>0</v>
      </c>
      <c r="AG11" s="472">
        <v>0</v>
      </c>
      <c r="AH11" s="472">
        <v>0</v>
      </c>
      <c r="AI11" s="472">
        <v>0</v>
      </c>
      <c r="AJ11" s="472">
        <v>0</v>
      </c>
      <c r="AK11" s="472">
        <v>0</v>
      </c>
      <c r="AL11" s="472">
        <v>0</v>
      </c>
      <c r="AM11" s="472">
        <v>0</v>
      </c>
      <c r="AN11" s="472">
        <v>0</v>
      </c>
      <c r="AO11" s="472">
        <v>0</v>
      </c>
      <c r="AP11" s="472">
        <v>0</v>
      </c>
      <c r="AQ11" s="475">
        <f t="shared" ref="AQ11:AQ74" si="52">SUM(AA11:AP11)</f>
        <v>151218385</v>
      </c>
      <c r="AR11" s="471">
        <v>137500000</v>
      </c>
      <c r="AS11" s="472">
        <v>0</v>
      </c>
      <c r="AT11" s="472">
        <v>0</v>
      </c>
      <c r="AU11" s="472">
        <v>0</v>
      </c>
      <c r="AV11" s="472">
        <v>0</v>
      </c>
      <c r="AW11" s="472">
        <v>0</v>
      </c>
      <c r="AX11" s="472">
        <v>0</v>
      </c>
      <c r="AY11" s="472">
        <v>0</v>
      </c>
      <c r="AZ11" s="472">
        <v>0</v>
      </c>
      <c r="BA11" s="472">
        <v>0</v>
      </c>
      <c r="BB11" s="472">
        <v>0</v>
      </c>
      <c r="BC11" s="472">
        <v>0</v>
      </c>
      <c r="BD11" s="472">
        <v>0</v>
      </c>
      <c r="BE11" s="472">
        <v>0</v>
      </c>
      <c r="BF11" s="472">
        <v>0</v>
      </c>
      <c r="BG11" s="472">
        <v>0</v>
      </c>
      <c r="BH11" s="473">
        <f t="shared" ref="BH11:BH74" si="53">SUM(AR11:BG11)</f>
        <v>137500000</v>
      </c>
      <c r="BI11" s="474">
        <v>157500000</v>
      </c>
      <c r="BJ11" s="472">
        <v>0</v>
      </c>
      <c r="BK11" s="472">
        <v>0</v>
      </c>
      <c r="BL11" s="472">
        <v>0</v>
      </c>
      <c r="BM11" s="472">
        <v>0</v>
      </c>
      <c r="BN11" s="472">
        <v>0</v>
      </c>
      <c r="BO11" s="472">
        <v>0</v>
      </c>
      <c r="BP11" s="472">
        <v>0</v>
      </c>
      <c r="BQ11" s="472">
        <v>0</v>
      </c>
      <c r="BR11" s="472">
        <v>0</v>
      </c>
      <c r="BS11" s="472">
        <v>0</v>
      </c>
      <c r="BT11" s="472">
        <v>0</v>
      </c>
      <c r="BU11" s="472">
        <v>0</v>
      </c>
      <c r="BV11" s="472">
        <v>0</v>
      </c>
      <c r="BW11" s="472">
        <v>0</v>
      </c>
      <c r="BX11" s="472">
        <v>0</v>
      </c>
      <c r="BY11" s="475">
        <f t="shared" ref="BY11:BY74" si="54">SUM(BI11:BX11)</f>
        <v>157500000</v>
      </c>
      <c r="BZ11" s="471">
        <v>167500000</v>
      </c>
      <c r="CA11" s="472">
        <v>0</v>
      </c>
      <c r="CB11" s="472">
        <v>0</v>
      </c>
      <c r="CC11" s="472">
        <v>0</v>
      </c>
      <c r="CD11" s="472">
        <v>0</v>
      </c>
      <c r="CE11" s="472">
        <v>0</v>
      </c>
      <c r="CF11" s="472">
        <v>0</v>
      </c>
      <c r="CG11" s="472">
        <v>0</v>
      </c>
      <c r="CH11" s="472">
        <v>0</v>
      </c>
      <c r="CI11" s="472">
        <v>0</v>
      </c>
      <c r="CJ11" s="472">
        <v>0</v>
      </c>
      <c r="CK11" s="472">
        <v>0</v>
      </c>
      <c r="CL11" s="472">
        <v>0</v>
      </c>
      <c r="CM11" s="472">
        <v>0</v>
      </c>
      <c r="CN11" s="472">
        <v>0</v>
      </c>
      <c r="CO11" s="472">
        <v>0</v>
      </c>
      <c r="CP11" s="473">
        <f t="shared" ref="CP11:CP74" si="55">SUM(BZ11:CO11)</f>
        <v>167500000</v>
      </c>
      <c r="CQ11" s="461" t="s">
        <v>305</v>
      </c>
    </row>
    <row r="12" spans="1:95" x14ac:dyDescent="0.25">
      <c r="A12" s="457" t="s">
        <v>316</v>
      </c>
      <c r="B12" s="458" t="s">
        <v>7</v>
      </c>
      <c r="C12" s="459" t="s">
        <v>14</v>
      </c>
      <c r="D12" s="460" t="s">
        <v>1211</v>
      </c>
      <c r="E12" s="461" t="s">
        <v>249</v>
      </c>
      <c r="F12" s="462" t="s">
        <v>257</v>
      </c>
      <c r="G12" s="476" t="s">
        <v>570</v>
      </c>
      <c r="H12" s="464">
        <v>1202</v>
      </c>
      <c r="I12" s="458" t="s">
        <v>201</v>
      </c>
      <c r="J12" s="477" t="s">
        <v>599</v>
      </c>
      <c r="K12" s="477" t="s">
        <v>1321</v>
      </c>
      <c r="L12" s="459" t="s">
        <v>88</v>
      </c>
      <c r="M12" s="467">
        <v>1202003</v>
      </c>
      <c r="N12" s="459" t="s">
        <v>834</v>
      </c>
      <c r="O12" s="467">
        <v>120200301</v>
      </c>
      <c r="P12" s="460" t="s">
        <v>2197</v>
      </c>
      <c r="Q12" s="478">
        <v>0</v>
      </c>
      <c r="R12" s="479">
        <v>0.7</v>
      </c>
      <c r="S12" s="479">
        <v>0.3</v>
      </c>
      <c r="T12" s="479">
        <v>0</v>
      </c>
      <c r="U12" s="470">
        <f>Q12+R12+S12+T12</f>
        <v>1</v>
      </c>
      <c r="V12" s="471">
        <f t="shared" si="47"/>
        <v>0</v>
      </c>
      <c r="W12" s="472">
        <f t="shared" si="48"/>
        <v>1500000000</v>
      </c>
      <c r="X12" s="472">
        <f t="shared" si="49"/>
        <v>500000000</v>
      </c>
      <c r="Y12" s="472">
        <f t="shared" si="50"/>
        <v>0</v>
      </c>
      <c r="Z12" s="473">
        <f t="shared" si="51"/>
        <v>2000000000</v>
      </c>
      <c r="AA12" s="474">
        <v>0</v>
      </c>
      <c r="AB12" s="472">
        <v>0</v>
      </c>
      <c r="AC12" s="472">
        <v>0</v>
      </c>
      <c r="AD12" s="472">
        <v>0</v>
      </c>
      <c r="AE12" s="472">
        <v>0</v>
      </c>
      <c r="AF12" s="472">
        <v>0</v>
      </c>
      <c r="AG12" s="472">
        <v>0</v>
      </c>
      <c r="AH12" s="472">
        <v>0</v>
      </c>
      <c r="AI12" s="472">
        <v>0</v>
      </c>
      <c r="AJ12" s="472">
        <v>0</v>
      </c>
      <c r="AK12" s="472">
        <v>0</v>
      </c>
      <c r="AL12" s="472">
        <v>0</v>
      </c>
      <c r="AM12" s="472">
        <v>0</v>
      </c>
      <c r="AN12" s="472">
        <v>0</v>
      </c>
      <c r="AO12" s="472">
        <v>0</v>
      </c>
      <c r="AP12" s="472">
        <v>0</v>
      </c>
      <c r="AQ12" s="475">
        <f t="shared" si="52"/>
        <v>0</v>
      </c>
      <c r="AR12" s="471">
        <v>0</v>
      </c>
      <c r="AS12" s="472">
        <v>0</v>
      </c>
      <c r="AT12" s="472">
        <v>0</v>
      </c>
      <c r="AU12" s="472">
        <v>0</v>
      </c>
      <c r="AV12" s="472">
        <v>0</v>
      </c>
      <c r="AW12" s="472">
        <v>0</v>
      </c>
      <c r="AX12" s="472">
        <v>0</v>
      </c>
      <c r="AY12" s="472">
        <v>0</v>
      </c>
      <c r="AZ12" s="472">
        <v>0</v>
      </c>
      <c r="BA12" s="472">
        <v>0</v>
      </c>
      <c r="BB12" s="472">
        <v>0</v>
      </c>
      <c r="BC12" s="472">
        <v>1500000000</v>
      </c>
      <c r="BD12" s="472">
        <v>0</v>
      </c>
      <c r="BE12" s="472">
        <v>0</v>
      </c>
      <c r="BF12" s="472">
        <v>0</v>
      </c>
      <c r="BG12" s="472">
        <v>0</v>
      </c>
      <c r="BH12" s="473">
        <f t="shared" si="53"/>
        <v>1500000000</v>
      </c>
      <c r="BI12" s="474">
        <v>0</v>
      </c>
      <c r="BJ12" s="472">
        <v>0</v>
      </c>
      <c r="BK12" s="472">
        <v>0</v>
      </c>
      <c r="BL12" s="472">
        <v>0</v>
      </c>
      <c r="BM12" s="472">
        <v>0</v>
      </c>
      <c r="BN12" s="472">
        <v>0</v>
      </c>
      <c r="BO12" s="472">
        <v>0</v>
      </c>
      <c r="BP12" s="472">
        <v>0</v>
      </c>
      <c r="BQ12" s="472">
        <v>0</v>
      </c>
      <c r="BR12" s="472">
        <v>0</v>
      </c>
      <c r="BS12" s="472">
        <v>0</v>
      </c>
      <c r="BT12" s="472">
        <v>500000000</v>
      </c>
      <c r="BU12" s="472">
        <v>0</v>
      </c>
      <c r="BV12" s="472">
        <v>0</v>
      </c>
      <c r="BW12" s="472">
        <v>0</v>
      </c>
      <c r="BX12" s="472">
        <v>0</v>
      </c>
      <c r="BY12" s="475">
        <f t="shared" si="54"/>
        <v>500000000</v>
      </c>
      <c r="BZ12" s="471">
        <v>0</v>
      </c>
      <c r="CA12" s="472">
        <v>0</v>
      </c>
      <c r="CB12" s="472">
        <v>0</v>
      </c>
      <c r="CC12" s="472">
        <v>0</v>
      </c>
      <c r="CD12" s="472">
        <v>0</v>
      </c>
      <c r="CE12" s="472">
        <v>0</v>
      </c>
      <c r="CF12" s="472">
        <v>0</v>
      </c>
      <c r="CG12" s="472">
        <v>0</v>
      </c>
      <c r="CH12" s="472">
        <v>0</v>
      </c>
      <c r="CI12" s="472">
        <v>0</v>
      </c>
      <c r="CJ12" s="472">
        <v>0</v>
      </c>
      <c r="CK12" s="472">
        <v>0</v>
      </c>
      <c r="CL12" s="472">
        <v>0</v>
      </c>
      <c r="CM12" s="472">
        <v>0</v>
      </c>
      <c r="CN12" s="472">
        <v>0</v>
      </c>
      <c r="CO12" s="472">
        <v>0</v>
      </c>
      <c r="CP12" s="473">
        <f t="shared" si="55"/>
        <v>0</v>
      </c>
      <c r="CQ12" s="461" t="s">
        <v>305</v>
      </c>
    </row>
    <row r="13" spans="1:95" x14ac:dyDescent="0.25">
      <c r="A13" s="457" t="s">
        <v>317</v>
      </c>
      <c r="B13" s="458" t="s">
        <v>14</v>
      </c>
      <c r="C13" s="459" t="s">
        <v>7</v>
      </c>
      <c r="D13" s="460" t="s">
        <v>1236</v>
      </c>
      <c r="E13" s="461" t="s">
        <v>249</v>
      </c>
      <c r="F13" s="462" t="s">
        <v>257</v>
      </c>
      <c r="G13" s="476" t="s">
        <v>570</v>
      </c>
      <c r="H13" s="464">
        <v>1202</v>
      </c>
      <c r="I13" s="458" t="s">
        <v>201</v>
      </c>
      <c r="J13" s="477" t="s">
        <v>2280</v>
      </c>
      <c r="K13" s="477" t="s">
        <v>1322</v>
      </c>
      <c r="L13" s="477" t="s">
        <v>835</v>
      </c>
      <c r="M13" s="480">
        <v>1202013</v>
      </c>
      <c r="N13" s="477" t="s">
        <v>836</v>
      </c>
      <c r="O13" s="480">
        <v>120201300</v>
      </c>
      <c r="P13" s="481" t="s">
        <v>2197</v>
      </c>
      <c r="Q13" s="478">
        <v>0</v>
      </c>
      <c r="R13" s="479">
        <v>0</v>
      </c>
      <c r="S13" s="479">
        <v>1</v>
      </c>
      <c r="T13" s="479">
        <v>0</v>
      </c>
      <c r="U13" s="470">
        <f>Q13+R13+S13+T13</f>
        <v>1</v>
      </c>
      <c r="V13" s="471">
        <f t="shared" si="47"/>
        <v>0</v>
      </c>
      <c r="W13" s="472">
        <f t="shared" si="48"/>
        <v>0</v>
      </c>
      <c r="X13" s="472">
        <f t="shared" si="49"/>
        <v>1000000000</v>
      </c>
      <c r="Y13" s="472">
        <f t="shared" si="50"/>
        <v>0</v>
      </c>
      <c r="Z13" s="473">
        <f t="shared" si="51"/>
        <v>1000000000</v>
      </c>
      <c r="AA13" s="474">
        <v>0</v>
      </c>
      <c r="AB13" s="472">
        <v>0</v>
      </c>
      <c r="AC13" s="472">
        <v>0</v>
      </c>
      <c r="AD13" s="472">
        <v>0</v>
      </c>
      <c r="AE13" s="472">
        <v>0</v>
      </c>
      <c r="AF13" s="472">
        <v>0</v>
      </c>
      <c r="AG13" s="472">
        <v>0</v>
      </c>
      <c r="AH13" s="472">
        <v>0</v>
      </c>
      <c r="AI13" s="472">
        <v>0</v>
      </c>
      <c r="AJ13" s="472">
        <v>0</v>
      </c>
      <c r="AK13" s="472">
        <v>0</v>
      </c>
      <c r="AL13" s="472">
        <v>0</v>
      </c>
      <c r="AM13" s="472">
        <v>0</v>
      </c>
      <c r="AN13" s="472">
        <v>0</v>
      </c>
      <c r="AO13" s="472">
        <v>0</v>
      </c>
      <c r="AP13" s="472">
        <v>0</v>
      </c>
      <c r="AQ13" s="475">
        <f t="shared" si="52"/>
        <v>0</v>
      </c>
      <c r="AR13" s="471">
        <v>0</v>
      </c>
      <c r="AS13" s="472">
        <v>0</v>
      </c>
      <c r="AT13" s="472">
        <v>0</v>
      </c>
      <c r="AU13" s="472">
        <v>0</v>
      </c>
      <c r="AV13" s="472">
        <v>0</v>
      </c>
      <c r="AW13" s="472">
        <v>0</v>
      </c>
      <c r="AX13" s="472">
        <v>0</v>
      </c>
      <c r="AY13" s="472">
        <v>0</v>
      </c>
      <c r="AZ13" s="472">
        <v>0</v>
      </c>
      <c r="BA13" s="472">
        <v>0</v>
      </c>
      <c r="BB13" s="472">
        <v>0</v>
      </c>
      <c r="BC13" s="472">
        <v>0</v>
      </c>
      <c r="BD13" s="472">
        <v>0</v>
      </c>
      <c r="BE13" s="472">
        <v>0</v>
      </c>
      <c r="BF13" s="472">
        <v>0</v>
      </c>
      <c r="BG13" s="472">
        <v>0</v>
      </c>
      <c r="BH13" s="473">
        <f t="shared" si="53"/>
        <v>0</v>
      </c>
      <c r="BI13" s="474">
        <v>0</v>
      </c>
      <c r="BJ13" s="472">
        <v>0</v>
      </c>
      <c r="BK13" s="472">
        <v>0</v>
      </c>
      <c r="BL13" s="472">
        <v>0</v>
      </c>
      <c r="BM13" s="472">
        <v>0</v>
      </c>
      <c r="BN13" s="472">
        <v>0</v>
      </c>
      <c r="BO13" s="472">
        <v>0</v>
      </c>
      <c r="BP13" s="472">
        <v>0</v>
      </c>
      <c r="BQ13" s="472">
        <v>0</v>
      </c>
      <c r="BR13" s="472">
        <v>0</v>
      </c>
      <c r="BS13" s="472">
        <v>0</v>
      </c>
      <c r="BT13" s="472">
        <v>1000000000</v>
      </c>
      <c r="BU13" s="472">
        <v>0</v>
      </c>
      <c r="BV13" s="472">
        <v>0</v>
      </c>
      <c r="BW13" s="472">
        <v>0</v>
      </c>
      <c r="BX13" s="472">
        <v>0</v>
      </c>
      <c r="BY13" s="475">
        <f t="shared" si="54"/>
        <v>1000000000</v>
      </c>
      <c r="BZ13" s="471">
        <v>0</v>
      </c>
      <c r="CA13" s="472">
        <v>0</v>
      </c>
      <c r="CB13" s="472">
        <v>0</v>
      </c>
      <c r="CC13" s="472">
        <v>0</v>
      </c>
      <c r="CD13" s="472">
        <v>0</v>
      </c>
      <c r="CE13" s="472">
        <v>0</v>
      </c>
      <c r="CF13" s="472">
        <v>0</v>
      </c>
      <c r="CG13" s="472">
        <v>0</v>
      </c>
      <c r="CH13" s="472">
        <v>0</v>
      </c>
      <c r="CI13" s="472">
        <v>0</v>
      </c>
      <c r="CJ13" s="472">
        <v>0</v>
      </c>
      <c r="CK13" s="472">
        <v>0</v>
      </c>
      <c r="CL13" s="472">
        <v>0</v>
      </c>
      <c r="CM13" s="472">
        <v>0</v>
      </c>
      <c r="CN13" s="472">
        <v>0</v>
      </c>
      <c r="CO13" s="472">
        <v>0</v>
      </c>
      <c r="CP13" s="473">
        <f t="shared" si="55"/>
        <v>0</v>
      </c>
      <c r="CQ13" s="461" t="s">
        <v>305</v>
      </c>
    </row>
    <row r="14" spans="1:95" x14ac:dyDescent="0.25">
      <c r="A14" s="457" t="s">
        <v>318</v>
      </c>
      <c r="B14" s="458" t="s">
        <v>14</v>
      </c>
      <c r="C14" s="459" t="s">
        <v>1204</v>
      </c>
      <c r="D14" s="460" t="s">
        <v>1236</v>
      </c>
      <c r="E14" s="461" t="s">
        <v>249</v>
      </c>
      <c r="F14" s="462" t="s">
        <v>257</v>
      </c>
      <c r="G14" s="463" t="s">
        <v>72</v>
      </c>
      <c r="H14" s="464">
        <v>1203</v>
      </c>
      <c r="I14" s="465" t="s">
        <v>200</v>
      </c>
      <c r="J14" s="459" t="s">
        <v>601</v>
      </c>
      <c r="K14" s="459" t="s">
        <v>1323</v>
      </c>
      <c r="L14" s="459" t="s">
        <v>86</v>
      </c>
      <c r="M14" s="467">
        <v>1203002</v>
      </c>
      <c r="N14" s="459" t="s">
        <v>87</v>
      </c>
      <c r="O14" s="467">
        <v>120300200</v>
      </c>
      <c r="P14" s="460" t="s">
        <v>2198</v>
      </c>
      <c r="Q14" s="468">
        <v>1</v>
      </c>
      <c r="R14" s="469">
        <v>1</v>
      </c>
      <c r="S14" s="469">
        <v>1</v>
      </c>
      <c r="T14" s="469">
        <v>1</v>
      </c>
      <c r="U14" s="470">
        <v>1</v>
      </c>
      <c r="V14" s="471">
        <f t="shared" si="47"/>
        <v>0</v>
      </c>
      <c r="W14" s="472">
        <f t="shared" si="48"/>
        <v>0</v>
      </c>
      <c r="X14" s="472">
        <f t="shared" si="49"/>
        <v>0</v>
      </c>
      <c r="Y14" s="472">
        <f t="shared" si="50"/>
        <v>0</v>
      </c>
      <c r="Z14" s="473">
        <f t="shared" si="51"/>
        <v>0</v>
      </c>
      <c r="AA14" s="474">
        <v>0</v>
      </c>
      <c r="AB14" s="472">
        <v>0</v>
      </c>
      <c r="AC14" s="472">
        <v>0</v>
      </c>
      <c r="AD14" s="472">
        <v>0</v>
      </c>
      <c r="AE14" s="472">
        <v>0</v>
      </c>
      <c r="AF14" s="472">
        <v>0</v>
      </c>
      <c r="AG14" s="472">
        <v>0</v>
      </c>
      <c r="AH14" s="472">
        <v>0</v>
      </c>
      <c r="AI14" s="472">
        <v>0</v>
      </c>
      <c r="AJ14" s="472">
        <v>0</v>
      </c>
      <c r="AK14" s="472">
        <v>0</v>
      </c>
      <c r="AL14" s="472">
        <v>0</v>
      </c>
      <c r="AM14" s="472">
        <v>0</v>
      </c>
      <c r="AN14" s="472">
        <v>0</v>
      </c>
      <c r="AO14" s="472">
        <v>0</v>
      </c>
      <c r="AP14" s="472">
        <v>0</v>
      </c>
      <c r="AQ14" s="475">
        <f t="shared" si="52"/>
        <v>0</v>
      </c>
      <c r="AR14" s="471">
        <v>0</v>
      </c>
      <c r="AS14" s="472">
        <v>0</v>
      </c>
      <c r="AT14" s="472">
        <v>0</v>
      </c>
      <c r="AU14" s="472">
        <v>0</v>
      </c>
      <c r="AV14" s="472">
        <v>0</v>
      </c>
      <c r="AW14" s="472">
        <v>0</v>
      </c>
      <c r="AX14" s="472">
        <v>0</v>
      </c>
      <c r="AY14" s="472">
        <v>0</v>
      </c>
      <c r="AZ14" s="472">
        <v>0</v>
      </c>
      <c r="BA14" s="472">
        <v>0</v>
      </c>
      <c r="BB14" s="472">
        <v>0</v>
      </c>
      <c r="BC14" s="472">
        <v>0</v>
      </c>
      <c r="BD14" s="472">
        <v>0</v>
      </c>
      <c r="BE14" s="472">
        <v>0</v>
      </c>
      <c r="BF14" s="472">
        <v>0</v>
      </c>
      <c r="BG14" s="472">
        <v>0</v>
      </c>
      <c r="BH14" s="473">
        <f t="shared" si="53"/>
        <v>0</v>
      </c>
      <c r="BI14" s="474">
        <v>0</v>
      </c>
      <c r="BJ14" s="472">
        <v>0</v>
      </c>
      <c r="BK14" s="472">
        <v>0</v>
      </c>
      <c r="BL14" s="472">
        <v>0</v>
      </c>
      <c r="BM14" s="472">
        <v>0</v>
      </c>
      <c r="BN14" s="472">
        <v>0</v>
      </c>
      <c r="BO14" s="472">
        <v>0</v>
      </c>
      <c r="BP14" s="472">
        <v>0</v>
      </c>
      <c r="BQ14" s="472">
        <v>0</v>
      </c>
      <c r="BR14" s="472">
        <v>0</v>
      </c>
      <c r="BS14" s="472">
        <v>0</v>
      </c>
      <c r="BT14" s="472">
        <v>0</v>
      </c>
      <c r="BU14" s="472">
        <v>0</v>
      </c>
      <c r="BV14" s="472">
        <v>0</v>
      </c>
      <c r="BW14" s="472">
        <v>0</v>
      </c>
      <c r="BX14" s="472">
        <v>0</v>
      </c>
      <c r="BY14" s="475">
        <f t="shared" si="54"/>
        <v>0</v>
      </c>
      <c r="BZ14" s="471">
        <v>0</v>
      </c>
      <c r="CA14" s="472">
        <v>0</v>
      </c>
      <c r="CB14" s="472">
        <v>0</v>
      </c>
      <c r="CC14" s="472">
        <v>0</v>
      </c>
      <c r="CD14" s="472">
        <v>0</v>
      </c>
      <c r="CE14" s="472">
        <v>0</v>
      </c>
      <c r="CF14" s="472">
        <v>0</v>
      </c>
      <c r="CG14" s="472">
        <v>0</v>
      </c>
      <c r="CH14" s="472">
        <v>0</v>
      </c>
      <c r="CI14" s="472">
        <v>0</v>
      </c>
      <c r="CJ14" s="472">
        <v>0</v>
      </c>
      <c r="CK14" s="472">
        <v>0</v>
      </c>
      <c r="CL14" s="472">
        <v>0</v>
      </c>
      <c r="CM14" s="472">
        <v>0</v>
      </c>
      <c r="CN14" s="472">
        <v>0</v>
      </c>
      <c r="CO14" s="472">
        <v>0</v>
      </c>
      <c r="CP14" s="473">
        <f t="shared" si="55"/>
        <v>0</v>
      </c>
      <c r="CQ14" s="461" t="s">
        <v>305</v>
      </c>
    </row>
    <row r="15" spans="1:95" x14ac:dyDescent="0.25">
      <c r="A15" s="457" t="s">
        <v>319</v>
      </c>
      <c r="B15" s="458" t="s">
        <v>14</v>
      </c>
      <c r="C15" s="459" t="s">
        <v>1204</v>
      </c>
      <c r="D15" s="460" t="s">
        <v>1236</v>
      </c>
      <c r="E15" s="461" t="s">
        <v>249</v>
      </c>
      <c r="F15" s="462" t="s">
        <v>257</v>
      </c>
      <c r="G15" s="463" t="s">
        <v>72</v>
      </c>
      <c r="H15" s="464">
        <v>1203</v>
      </c>
      <c r="I15" s="465" t="s">
        <v>201</v>
      </c>
      <c r="J15" s="466" t="s">
        <v>602</v>
      </c>
      <c r="K15" s="477" t="s">
        <v>1324</v>
      </c>
      <c r="L15" s="459" t="s">
        <v>84</v>
      </c>
      <c r="M15" s="467">
        <v>1203011</v>
      </c>
      <c r="N15" s="459" t="s">
        <v>85</v>
      </c>
      <c r="O15" s="467">
        <v>120301100</v>
      </c>
      <c r="P15" s="481" t="s">
        <v>2197</v>
      </c>
      <c r="Q15" s="468">
        <v>1</v>
      </c>
      <c r="R15" s="469">
        <v>1</v>
      </c>
      <c r="S15" s="469">
        <v>1</v>
      </c>
      <c r="T15" s="469">
        <v>1</v>
      </c>
      <c r="U15" s="470">
        <f>Q15+R15+S15+T15</f>
        <v>4</v>
      </c>
      <c r="V15" s="471">
        <f t="shared" si="47"/>
        <v>2000000</v>
      </c>
      <c r="W15" s="472">
        <f t="shared" si="48"/>
        <v>4000000</v>
      </c>
      <c r="X15" s="472">
        <f t="shared" si="49"/>
        <v>6000000</v>
      </c>
      <c r="Y15" s="472">
        <f t="shared" si="50"/>
        <v>6000000</v>
      </c>
      <c r="Z15" s="473">
        <f t="shared" si="51"/>
        <v>18000000</v>
      </c>
      <c r="AA15" s="474">
        <v>2000000</v>
      </c>
      <c r="AB15" s="472">
        <v>0</v>
      </c>
      <c r="AC15" s="472">
        <v>0</v>
      </c>
      <c r="AD15" s="472">
        <v>0</v>
      </c>
      <c r="AE15" s="472">
        <v>0</v>
      </c>
      <c r="AF15" s="472">
        <v>0</v>
      </c>
      <c r="AG15" s="472">
        <v>0</v>
      </c>
      <c r="AH15" s="472">
        <v>0</v>
      </c>
      <c r="AI15" s="472">
        <v>0</v>
      </c>
      <c r="AJ15" s="472">
        <v>0</v>
      </c>
      <c r="AK15" s="472">
        <v>0</v>
      </c>
      <c r="AL15" s="472">
        <v>0</v>
      </c>
      <c r="AM15" s="472">
        <v>0</v>
      </c>
      <c r="AN15" s="472">
        <v>0</v>
      </c>
      <c r="AO15" s="472">
        <v>0</v>
      </c>
      <c r="AP15" s="472">
        <v>0</v>
      </c>
      <c r="AQ15" s="475">
        <f t="shared" si="52"/>
        <v>2000000</v>
      </c>
      <c r="AR15" s="471">
        <v>4000000</v>
      </c>
      <c r="AS15" s="472">
        <v>0</v>
      </c>
      <c r="AT15" s="472">
        <v>0</v>
      </c>
      <c r="AU15" s="472">
        <v>0</v>
      </c>
      <c r="AV15" s="472">
        <v>0</v>
      </c>
      <c r="AW15" s="472">
        <v>0</v>
      </c>
      <c r="AX15" s="472">
        <v>0</v>
      </c>
      <c r="AY15" s="472">
        <v>0</v>
      </c>
      <c r="AZ15" s="472">
        <v>0</v>
      </c>
      <c r="BA15" s="472">
        <v>0</v>
      </c>
      <c r="BB15" s="472">
        <v>0</v>
      </c>
      <c r="BC15" s="472">
        <v>0</v>
      </c>
      <c r="BD15" s="472">
        <v>0</v>
      </c>
      <c r="BE15" s="472">
        <v>0</v>
      </c>
      <c r="BF15" s="472">
        <v>0</v>
      </c>
      <c r="BG15" s="472">
        <v>0</v>
      </c>
      <c r="BH15" s="473">
        <f t="shared" si="53"/>
        <v>4000000</v>
      </c>
      <c r="BI15" s="474">
        <v>6000000</v>
      </c>
      <c r="BJ15" s="472">
        <v>0</v>
      </c>
      <c r="BK15" s="472">
        <v>0</v>
      </c>
      <c r="BL15" s="472">
        <v>0</v>
      </c>
      <c r="BM15" s="472">
        <v>0</v>
      </c>
      <c r="BN15" s="472">
        <v>0</v>
      </c>
      <c r="BO15" s="472">
        <v>0</v>
      </c>
      <c r="BP15" s="472">
        <v>0</v>
      </c>
      <c r="BQ15" s="472">
        <v>0</v>
      </c>
      <c r="BR15" s="472">
        <v>0</v>
      </c>
      <c r="BS15" s="472">
        <v>0</v>
      </c>
      <c r="BT15" s="472">
        <v>0</v>
      </c>
      <c r="BU15" s="472">
        <v>0</v>
      </c>
      <c r="BV15" s="472">
        <v>0</v>
      </c>
      <c r="BW15" s="472">
        <v>0</v>
      </c>
      <c r="BX15" s="472">
        <v>0</v>
      </c>
      <c r="BY15" s="475">
        <f t="shared" si="54"/>
        <v>6000000</v>
      </c>
      <c r="BZ15" s="471">
        <v>6000000</v>
      </c>
      <c r="CA15" s="472">
        <v>0</v>
      </c>
      <c r="CB15" s="472">
        <v>0</v>
      </c>
      <c r="CC15" s="472">
        <v>0</v>
      </c>
      <c r="CD15" s="472">
        <v>0</v>
      </c>
      <c r="CE15" s="472">
        <v>0</v>
      </c>
      <c r="CF15" s="472">
        <v>0</v>
      </c>
      <c r="CG15" s="472">
        <v>0</v>
      </c>
      <c r="CH15" s="472">
        <v>0</v>
      </c>
      <c r="CI15" s="472">
        <v>0</v>
      </c>
      <c r="CJ15" s="472">
        <v>0</v>
      </c>
      <c r="CK15" s="472">
        <v>0</v>
      </c>
      <c r="CL15" s="472">
        <v>0</v>
      </c>
      <c r="CM15" s="472">
        <v>0</v>
      </c>
      <c r="CN15" s="472">
        <v>0</v>
      </c>
      <c r="CO15" s="472">
        <v>0</v>
      </c>
      <c r="CP15" s="473">
        <f t="shared" si="55"/>
        <v>6000000</v>
      </c>
      <c r="CQ15" s="461" t="s">
        <v>305</v>
      </c>
    </row>
    <row r="16" spans="1:95" x14ac:dyDescent="0.25">
      <c r="A16" s="457" t="s">
        <v>320</v>
      </c>
      <c r="B16" s="458" t="s">
        <v>14</v>
      </c>
      <c r="C16" s="459" t="s">
        <v>1205</v>
      </c>
      <c r="D16" s="460" t="s">
        <v>1236</v>
      </c>
      <c r="E16" s="461" t="s">
        <v>249</v>
      </c>
      <c r="F16" s="462" t="s">
        <v>257</v>
      </c>
      <c r="G16" s="463" t="s">
        <v>72</v>
      </c>
      <c r="H16" s="464">
        <v>1203</v>
      </c>
      <c r="I16" s="465" t="s">
        <v>200</v>
      </c>
      <c r="J16" s="466" t="s">
        <v>603</v>
      </c>
      <c r="K16" s="477" t="s">
        <v>1325</v>
      </c>
      <c r="L16" s="459" t="s">
        <v>837</v>
      </c>
      <c r="M16" s="467">
        <v>1203014</v>
      </c>
      <c r="N16" s="459" t="s">
        <v>838</v>
      </c>
      <c r="O16" s="467">
        <v>120301400</v>
      </c>
      <c r="P16" s="460" t="s">
        <v>2197</v>
      </c>
      <c r="Q16" s="468">
        <v>1</v>
      </c>
      <c r="R16" s="469">
        <v>2</v>
      </c>
      <c r="S16" s="469">
        <v>2</v>
      </c>
      <c r="T16" s="469">
        <v>2</v>
      </c>
      <c r="U16" s="470">
        <f>Q16+R16+S16+T16</f>
        <v>7</v>
      </c>
      <c r="V16" s="471">
        <f t="shared" si="47"/>
        <v>0</v>
      </c>
      <c r="W16" s="472">
        <f t="shared" si="48"/>
        <v>0</v>
      </c>
      <c r="X16" s="472">
        <f t="shared" si="49"/>
        <v>0</v>
      </c>
      <c r="Y16" s="472">
        <f t="shared" si="50"/>
        <v>0</v>
      </c>
      <c r="Z16" s="473">
        <f t="shared" si="51"/>
        <v>0</v>
      </c>
      <c r="AA16" s="474">
        <v>0</v>
      </c>
      <c r="AB16" s="472">
        <v>0</v>
      </c>
      <c r="AC16" s="472">
        <v>0</v>
      </c>
      <c r="AD16" s="472">
        <v>0</v>
      </c>
      <c r="AE16" s="472">
        <v>0</v>
      </c>
      <c r="AF16" s="472">
        <v>0</v>
      </c>
      <c r="AG16" s="472">
        <v>0</v>
      </c>
      <c r="AH16" s="472">
        <v>0</v>
      </c>
      <c r="AI16" s="472">
        <v>0</v>
      </c>
      <c r="AJ16" s="472">
        <v>0</v>
      </c>
      <c r="AK16" s="472">
        <v>0</v>
      </c>
      <c r="AL16" s="472">
        <v>0</v>
      </c>
      <c r="AM16" s="472">
        <v>0</v>
      </c>
      <c r="AN16" s="472">
        <v>0</v>
      </c>
      <c r="AO16" s="472">
        <v>0</v>
      </c>
      <c r="AP16" s="472">
        <v>0</v>
      </c>
      <c r="AQ16" s="475">
        <f t="shared" si="52"/>
        <v>0</v>
      </c>
      <c r="AR16" s="471">
        <v>0</v>
      </c>
      <c r="AS16" s="472">
        <v>0</v>
      </c>
      <c r="AT16" s="472">
        <v>0</v>
      </c>
      <c r="AU16" s="472">
        <v>0</v>
      </c>
      <c r="AV16" s="472">
        <v>0</v>
      </c>
      <c r="AW16" s="472">
        <v>0</v>
      </c>
      <c r="AX16" s="472">
        <v>0</v>
      </c>
      <c r="AY16" s="472">
        <v>0</v>
      </c>
      <c r="AZ16" s="472">
        <v>0</v>
      </c>
      <c r="BA16" s="472">
        <v>0</v>
      </c>
      <c r="BB16" s="472">
        <v>0</v>
      </c>
      <c r="BC16" s="472">
        <v>0</v>
      </c>
      <c r="BD16" s="472">
        <v>0</v>
      </c>
      <c r="BE16" s="472">
        <v>0</v>
      </c>
      <c r="BF16" s="472">
        <v>0</v>
      </c>
      <c r="BG16" s="472">
        <v>0</v>
      </c>
      <c r="BH16" s="473">
        <f t="shared" si="53"/>
        <v>0</v>
      </c>
      <c r="BI16" s="474">
        <v>0</v>
      </c>
      <c r="BJ16" s="472">
        <v>0</v>
      </c>
      <c r="BK16" s="472">
        <v>0</v>
      </c>
      <c r="BL16" s="472">
        <v>0</v>
      </c>
      <c r="BM16" s="472">
        <v>0</v>
      </c>
      <c r="BN16" s="472">
        <v>0</v>
      </c>
      <c r="BO16" s="472">
        <v>0</v>
      </c>
      <c r="BP16" s="472">
        <v>0</v>
      </c>
      <c r="BQ16" s="472">
        <v>0</v>
      </c>
      <c r="BR16" s="472">
        <v>0</v>
      </c>
      <c r="BS16" s="472">
        <v>0</v>
      </c>
      <c r="BT16" s="472">
        <v>0</v>
      </c>
      <c r="BU16" s="472">
        <v>0</v>
      </c>
      <c r="BV16" s="472">
        <v>0</v>
      </c>
      <c r="BW16" s="472">
        <v>0</v>
      </c>
      <c r="BX16" s="472">
        <v>0</v>
      </c>
      <c r="BY16" s="475">
        <f t="shared" si="54"/>
        <v>0</v>
      </c>
      <c r="BZ16" s="471">
        <v>0</v>
      </c>
      <c r="CA16" s="472">
        <v>0</v>
      </c>
      <c r="CB16" s="472">
        <v>0</v>
      </c>
      <c r="CC16" s="472">
        <v>0</v>
      </c>
      <c r="CD16" s="472">
        <v>0</v>
      </c>
      <c r="CE16" s="472">
        <v>0</v>
      </c>
      <c r="CF16" s="472">
        <v>0</v>
      </c>
      <c r="CG16" s="472">
        <v>0</v>
      </c>
      <c r="CH16" s="472">
        <v>0</v>
      </c>
      <c r="CI16" s="472">
        <v>0</v>
      </c>
      <c r="CJ16" s="472">
        <v>0</v>
      </c>
      <c r="CK16" s="472">
        <v>0</v>
      </c>
      <c r="CL16" s="472">
        <v>0</v>
      </c>
      <c r="CM16" s="472">
        <v>0</v>
      </c>
      <c r="CN16" s="472">
        <v>0</v>
      </c>
      <c r="CO16" s="472">
        <v>0</v>
      </c>
      <c r="CP16" s="473">
        <f t="shared" si="55"/>
        <v>0</v>
      </c>
      <c r="CQ16" s="461" t="s">
        <v>305</v>
      </c>
    </row>
    <row r="17" spans="1:95" x14ac:dyDescent="0.25">
      <c r="A17" s="457" t="s">
        <v>321</v>
      </c>
      <c r="B17" s="458" t="s">
        <v>14</v>
      </c>
      <c r="C17" s="459" t="s">
        <v>1204</v>
      </c>
      <c r="D17" s="460" t="s">
        <v>1217</v>
      </c>
      <c r="E17" s="461" t="s">
        <v>249</v>
      </c>
      <c r="F17" s="462" t="s">
        <v>257</v>
      </c>
      <c r="G17" s="463" t="s">
        <v>571</v>
      </c>
      <c r="H17" s="464">
        <v>1204</v>
      </c>
      <c r="I17" s="465" t="s">
        <v>200</v>
      </c>
      <c r="J17" s="477" t="s">
        <v>604</v>
      </c>
      <c r="K17" s="477" t="s">
        <v>1326</v>
      </c>
      <c r="L17" s="459" t="s">
        <v>839</v>
      </c>
      <c r="M17" s="467">
        <v>1204018</v>
      </c>
      <c r="N17" s="459" t="s">
        <v>840</v>
      </c>
      <c r="O17" s="467">
        <v>120401800</v>
      </c>
      <c r="P17" s="460" t="s">
        <v>2197</v>
      </c>
      <c r="Q17" s="468">
        <v>1</v>
      </c>
      <c r="R17" s="469">
        <v>1</v>
      </c>
      <c r="S17" s="469">
        <v>1</v>
      </c>
      <c r="T17" s="469">
        <v>1</v>
      </c>
      <c r="U17" s="470">
        <f>Q17+R17+S17+T17</f>
        <v>4</v>
      </c>
      <c r="V17" s="471">
        <f t="shared" si="47"/>
        <v>0</v>
      </c>
      <c r="W17" s="472">
        <f t="shared" si="48"/>
        <v>0</v>
      </c>
      <c r="X17" s="472">
        <f t="shared" si="49"/>
        <v>0</v>
      </c>
      <c r="Y17" s="472">
        <f t="shared" si="50"/>
        <v>0</v>
      </c>
      <c r="Z17" s="473">
        <f t="shared" si="51"/>
        <v>0</v>
      </c>
      <c r="AA17" s="474">
        <v>0</v>
      </c>
      <c r="AB17" s="472">
        <v>0</v>
      </c>
      <c r="AC17" s="472">
        <v>0</v>
      </c>
      <c r="AD17" s="472">
        <v>0</v>
      </c>
      <c r="AE17" s="472">
        <v>0</v>
      </c>
      <c r="AF17" s="472">
        <v>0</v>
      </c>
      <c r="AG17" s="472">
        <v>0</v>
      </c>
      <c r="AH17" s="472">
        <v>0</v>
      </c>
      <c r="AI17" s="472">
        <v>0</v>
      </c>
      <c r="AJ17" s="472">
        <v>0</v>
      </c>
      <c r="AK17" s="472">
        <v>0</v>
      </c>
      <c r="AL17" s="472">
        <v>0</v>
      </c>
      <c r="AM17" s="472">
        <v>0</v>
      </c>
      <c r="AN17" s="472">
        <v>0</v>
      </c>
      <c r="AO17" s="472">
        <v>0</v>
      </c>
      <c r="AP17" s="472">
        <v>0</v>
      </c>
      <c r="AQ17" s="475">
        <f t="shared" si="52"/>
        <v>0</v>
      </c>
      <c r="AR17" s="471">
        <v>0</v>
      </c>
      <c r="AS17" s="472">
        <v>0</v>
      </c>
      <c r="AT17" s="472">
        <v>0</v>
      </c>
      <c r="AU17" s="472">
        <v>0</v>
      </c>
      <c r="AV17" s="472">
        <v>0</v>
      </c>
      <c r="AW17" s="472">
        <v>0</v>
      </c>
      <c r="AX17" s="472">
        <v>0</v>
      </c>
      <c r="AY17" s="472">
        <v>0</v>
      </c>
      <c r="AZ17" s="472">
        <v>0</v>
      </c>
      <c r="BA17" s="472">
        <v>0</v>
      </c>
      <c r="BB17" s="472">
        <v>0</v>
      </c>
      <c r="BC17" s="472">
        <v>0</v>
      </c>
      <c r="BD17" s="472">
        <v>0</v>
      </c>
      <c r="BE17" s="472">
        <v>0</v>
      </c>
      <c r="BF17" s="472">
        <v>0</v>
      </c>
      <c r="BG17" s="472">
        <v>0</v>
      </c>
      <c r="BH17" s="473">
        <f t="shared" si="53"/>
        <v>0</v>
      </c>
      <c r="BI17" s="474">
        <v>0</v>
      </c>
      <c r="BJ17" s="472">
        <v>0</v>
      </c>
      <c r="BK17" s="472">
        <v>0</v>
      </c>
      <c r="BL17" s="472">
        <v>0</v>
      </c>
      <c r="BM17" s="472">
        <v>0</v>
      </c>
      <c r="BN17" s="472">
        <v>0</v>
      </c>
      <c r="BO17" s="472">
        <v>0</v>
      </c>
      <c r="BP17" s="472">
        <v>0</v>
      </c>
      <c r="BQ17" s="472">
        <v>0</v>
      </c>
      <c r="BR17" s="472">
        <v>0</v>
      </c>
      <c r="BS17" s="472">
        <v>0</v>
      </c>
      <c r="BT17" s="472">
        <v>0</v>
      </c>
      <c r="BU17" s="472">
        <v>0</v>
      </c>
      <c r="BV17" s="472">
        <v>0</v>
      </c>
      <c r="BW17" s="472">
        <v>0</v>
      </c>
      <c r="BX17" s="472">
        <v>0</v>
      </c>
      <c r="BY17" s="475">
        <f t="shared" si="54"/>
        <v>0</v>
      </c>
      <c r="BZ17" s="471">
        <v>0</v>
      </c>
      <c r="CA17" s="472">
        <v>0</v>
      </c>
      <c r="CB17" s="472">
        <v>0</v>
      </c>
      <c r="CC17" s="472">
        <v>0</v>
      </c>
      <c r="CD17" s="472">
        <v>0</v>
      </c>
      <c r="CE17" s="472">
        <v>0</v>
      </c>
      <c r="CF17" s="472">
        <v>0</v>
      </c>
      <c r="CG17" s="472">
        <v>0</v>
      </c>
      <c r="CH17" s="472">
        <v>0</v>
      </c>
      <c r="CI17" s="472">
        <v>0</v>
      </c>
      <c r="CJ17" s="472">
        <v>0</v>
      </c>
      <c r="CK17" s="472">
        <v>0</v>
      </c>
      <c r="CL17" s="472">
        <v>0</v>
      </c>
      <c r="CM17" s="472">
        <v>0</v>
      </c>
      <c r="CN17" s="472">
        <v>0</v>
      </c>
      <c r="CO17" s="472">
        <v>0</v>
      </c>
      <c r="CP17" s="473">
        <f t="shared" si="55"/>
        <v>0</v>
      </c>
      <c r="CQ17" s="461" t="s">
        <v>305</v>
      </c>
    </row>
    <row r="18" spans="1:95" x14ac:dyDescent="0.25">
      <c r="A18" s="457" t="s">
        <v>322</v>
      </c>
      <c r="B18" s="458" t="s">
        <v>14</v>
      </c>
      <c r="C18" s="459" t="s">
        <v>1204</v>
      </c>
      <c r="D18" s="460" t="s">
        <v>250</v>
      </c>
      <c r="E18" s="461" t="s">
        <v>249</v>
      </c>
      <c r="F18" s="462" t="s">
        <v>257</v>
      </c>
      <c r="G18" s="463" t="s">
        <v>91</v>
      </c>
      <c r="H18" s="464">
        <v>1206</v>
      </c>
      <c r="I18" s="465" t="s">
        <v>201</v>
      </c>
      <c r="J18" s="459" t="s">
        <v>605</v>
      </c>
      <c r="K18" s="459" t="s">
        <v>1327</v>
      </c>
      <c r="L18" s="459" t="s">
        <v>92</v>
      </c>
      <c r="M18" s="467">
        <v>1206007</v>
      </c>
      <c r="N18" s="459" t="s">
        <v>93</v>
      </c>
      <c r="O18" s="467">
        <v>120600700</v>
      </c>
      <c r="P18" s="481" t="s">
        <v>2198</v>
      </c>
      <c r="Q18" s="468">
        <v>43</v>
      </c>
      <c r="R18" s="469">
        <v>43</v>
      </c>
      <c r="S18" s="469">
        <v>43</v>
      </c>
      <c r="T18" s="469">
        <v>43</v>
      </c>
      <c r="U18" s="470">
        <v>43</v>
      </c>
      <c r="V18" s="471">
        <f t="shared" si="47"/>
        <v>840000000</v>
      </c>
      <c r="W18" s="472">
        <f t="shared" si="48"/>
        <v>700000000</v>
      </c>
      <c r="X18" s="472">
        <f t="shared" si="49"/>
        <v>700000000</v>
      </c>
      <c r="Y18" s="472">
        <f t="shared" si="50"/>
        <v>750000000</v>
      </c>
      <c r="Z18" s="473">
        <f t="shared" si="51"/>
        <v>2990000000</v>
      </c>
      <c r="AA18" s="474">
        <v>600000000</v>
      </c>
      <c r="AB18" s="472">
        <v>0</v>
      </c>
      <c r="AC18" s="472">
        <v>0</v>
      </c>
      <c r="AD18" s="472">
        <v>0</v>
      </c>
      <c r="AE18" s="472">
        <v>0</v>
      </c>
      <c r="AF18" s="472">
        <v>0</v>
      </c>
      <c r="AG18" s="472">
        <v>40000000</v>
      </c>
      <c r="AH18" s="472">
        <v>200000000</v>
      </c>
      <c r="AI18" s="472">
        <v>0</v>
      </c>
      <c r="AJ18" s="472">
        <v>0</v>
      </c>
      <c r="AK18" s="472">
        <v>0</v>
      </c>
      <c r="AL18" s="472">
        <v>0</v>
      </c>
      <c r="AM18" s="472">
        <v>0</v>
      </c>
      <c r="AN18" s="472">
        <v>0</v>
      </c>
      <c r="AO18" s="472">
        <v>0</v>
      </c>
      <c r="AP18" s="472">
        <v>0</v>
      </c>
      <c r="AQ18" s="475">
        <f t="shared" si="52"/>
        <v>840000000</v>
      </c>
      <c r="AR18" s="471">
        <v>450000000</v>
      </c>
      <c r="AS18" s="472">
        <v>0</v>
      </c>
      <c r="AT18" s="472">
        <v>0</v>
      </c>
      <c r="AU18" s="472">
        <v>0</v>
      </c>
      <c r="AV18" s="472">
        <v>0</v>
      </c>
      <c r="AW18" s="472">
        <v>0</v>
      </c>
      <c r="AX18" s="472">
        <v>50000000</v>
      </c>
      <c r="AY18" s="472">
        <v>200000000</v>
      </c>
      <c r="AZ18" s="472">
        <v>0</v>
      </c>
      <c r="BA18" s="472">
        <v>0</v>
      </c>
      <c r="BB18" s="472">
        <v>0</v>
      </c>
      <c r="BC18" s="472">
        <v>0</v>
      </c>
      <c r="BD18" s="472">
        <v>0</v>
      </c>
      <c r="BE18" s="472">
        <v>0</v>
      </c>
      <c r="BF18" s="472">
        <v>0</v>
      </c>
      <c r="BG18" s="472">
        <v>0</v>
      </c>
      <c r="BH18" s="473">
        <f t="shared" si="53"/>
        <v>700000000</v>
      </c>
      <c r="BI18" s="474">
        <v>550000000</v>
      </c>
      <c r="BJ18" s="472">
        <v>0</v>
      </c>
      <c r="BK18" s="472">
        <v>0</v>
      </c>
      <c r="BL18" s="472">
        <v>0</v>
      </c>
      <c r="BM18" s="472">
        <v>0</v>
      </c>
      <c r="BN18" s="472">
        <v>0</v>
      </c>
      <c r="BO18" s="472">
        <v>50000000</v>
      </c>
      <c r="BP18" s="472">
        <v>100000000</v>
      </c>
      <c r="BQ18" s="472">
        <v>0</v>
      </c>
      <c r="BR18" s="472">
        <v>0</v>
      </c>
      <c r="BS18" s="472">
        <v>0</v>
      </c>
      <c r="BT18" s="472">
        <v>0</v>
      </c>
      <c r="BU18" s="472">
        <v>0</v>
      </c>
      <c r="BV18" s="472">
        <v>0</v>
      </c>
      <c r="BW18" s="472">
        <v>0</v>
      </c>
      <c r="BX18" s="472">
        <v>0</v>
      </c>
      <c r="BY18" s="475">
        <f t="shared" si="54"/>
        <v>700000000</v>
      </c>
      <c r="BZ18" s="471">
        <v>650000000</v>
      </c>
      <c r="CA18" s="472">
        <v>0</v>
      </c>
      <c r="CB18" s="472">
        <v>0</v>
      </c>
      <c r="CC18" s="472">
        <v>0</v>
      </c>
      <c r="CD18" s="472">
        <v>0</v>
      </c>
      <c r="CE18" s="472">
        <v>0</v>
      </c>
      <c r="CF18" s="472">
        <v>50000000</v>
      </c>
      <c r="CG18" s="472">
        <v>50000000</v>
      </c>
      <c r="CH18" s="472">
        <v>0</v>
      </c>
      <c r="CI18" s="472">
        <v>0</v>
      </c>
      <c r="CJ18" s="472">
        <v>0</v>
      </c>
      <c r="CK18" s="472">
        <v>0</v>
      </c>
      <c r="CL18" s="472">
        <v>0</v>
      </c>
      <c r="CM18" s="472">
        <v>0</v>
      </c>
      <c r="CN18" s="472">
        <v>0</v>
      </c>
      <c r="CO18" s="472">
        <v>0</v>
      </c>
      <c r="CP18" s="473">
        <f t="shared" si="55"/>
        <v>750000000</v>
      </c>
      <c r="CQ18" s="461" t="s">
        <v>564</v>
      </c>
    </row>
    <row r="19" spans="1:95" x14ac:dyDescent="0.25">
      <c r="A19" s="457" t="s">
        <v>323</v>
      </c>
      <c r="B19" s="458" t="s">
        <v>14</v>
      </c>
      <c r="C19" s="459" t="s">
        <v>7</v>
      </c>
      <c r="D19" s="460" t="s">
        <v>250</v>
      </c>
      <c r="E19" s="461" t="s">
        <v>249</v>
      </c>
      <c r="F19" s="462" t="s">
        <v>306</v>
      </c>
      <c r="G19" s="476" t="s">
        <v>572</v>
      </c>
      <c r="H19" s="464">
        <v>4501</v>
      </c>
      <c r="I19" s="465" t="s">
        <v>201</v>
      </c>
      <c r="J19" s="466" t="s">
        <v>606</v>
      </c>
      <c r="K19" s="459" t="s">
        <v>1328</v>
      </c>
      <c r="L19" s="459" t="s">
        <v>841</v>
      </c>
      <c r="M19" s="467">
        <v>4501001</v>
      </c>
      <c r="N19" s="459" t="s">
        <v>842</v>
      </c>
      <c r="O19" s="467">
        <v>450100100</v>
      </c>
      <c r="P19" s="481" t="s">
        <v>2198</v>
      </c>
      <c r="Q19" s="468">
        <v>1</v>
      </c>
      <c r="R19" s="469">
        <v>1</v>
      </c>
      <c r="S19" s="469">
        <v>1</v>
      </c>
      <c r="T19" s="469">
        <v>1</v>
      </c>
      <c r="U19" s="470">
        <v>1</v>
      </c>
      <c r="V19" s="471">
        <f t="shared" si="47"/>
        <v>58000000</v>
      </c>
      <c r="W19" s="472">
        <f t="shared" si="48"/>
        <v>71500000</v>
      </c>
      <c r="X19" s="472">
        <f t="shared" si="49"/>
        <v>85000000</v>
      </c>
      <c r="Y19" s="472">
        <f t="shared" si="50"/>
        <v>95000000</v>
      </c>
      <c r="Z19" s="473">
        <f t="shared" si="51"/>
        <v>309500000</v>
      </c>
      <c r="AA19" s="474">
        <v>58000000</v>
      </c>
      <c r="AB19" s="472">
        <v>0</v>
      </c>
      <c r="AC19" s="472">
        <v>0</v>
      </c>
      <c r="AD19" s="472">
        <v>0</v>
      </c>
      <c r="AE19" s="472">
        <v>0</v>
      </c>
      <c r="AF19" s="472">
        <v>0</v>
      </c>
      <c r="AG19" s="472">
        <v>0</v>
      </c>
      <c r="AH19" s="472">
        <v>0</v>
      </c>
      <c r="AI19" s="472">
        <v>0</v>
      </c>
      <c r="AJ19" s="472">
        <v>0</v>
      </c>
      <c r="AK19" s="472">
        <v>0</v>
      </c>
      <c r="AL19" s="472">
        <v>0</v>
      </c>
      <c r="AM19" s="472">
        <v>0</v>
      </c>
      <c r="AN19" s="472">
        <v>0</v>
      </c>
      <c r="AO19" s="472">
        <v>0</v>
      </c>
      <c r="AP19" s="472">
        <v>0</v>
      </c>
      <c r="AQ19" s="475">
        <f t="shared" si="52"/>
        <v>58000000</v>
      </c>
      <c r="AR19" s="471">
        <v>71500000</v>
      </c>
      <c r="AS19" s="472">
        <v>0</v>
      </c>
      <c r="AT19" s="472">
        <v>0</v>
      </c>
      <c r="AU19" s="472">
        <v>0</v>
      </c>
      <c r="AV19" s="472">
        <v>0</v>
      </c>
      <c r="AW19" s="472">
        <v>0</v>
      </c>
      <c r="AX19" s="472">
        <v>0</v>
      </c>
      <c r="AY19" s="472">
        <v>0</v>
      </c>
      <c r="AZ19" s="472">
        <v>0</v>
      </c>
      <c r="BA19" s="472">
        <v>0</v>
      </c>
      <c r="BB19" s="472">
        <v>0</v>
      </c>
      <c r="BC19" s="472">
        <v>0</v>
      </c>
      <c r="BD19" s="472">
        <v>0</v>
      </c>
      <c r="BE19" s="472">
        <v>0</v>
      </c>
      <c r="BF19" s="472">
        <v>0</v>
      </c>
      <c r="BG19" s="472">
        <v>0</v>
      </c>
      <c r="BH19" s="473">
        <f t="shared" si="53"/>
        <v>71500000</v>
      </c>
      <c r="BI19" s="474">
        <v>85000000</v>
      </c>
      <c r="BJ19" s="472">
        <v>0</v>
      </c>
      <c r="BK19" s="472">
        <v>0</v>
      </c>
      <c r="BL19" s="472">
        <v>0</v>
      </c>
      <c r="BM19" s="472">
        <v>0</v>
      </c>
      <c r="BN19" s="472">
        <v>0</v>
      </c>
      <c r="BO19" s="472">
        <v>0</v>
      </c>
      <c r="BP19" s="472">
        <v>0</v>
      </c>
      <c r="BQ19" s="472">
        <v>0</v>
      </c>
      <c r="BR19" s="472">
        <v>0</v>
      </c>
      <c r="BS19" s="472">
        <v>0</v>
      </c>
      <c r="BT19" s="472">
        <v>0</v>
      </c>
      <c r="BU19" s="472">
        <v>0</v>
      </c>
      <c r="BV19" s="472">
        <v>0</v>
      </c>
      <c r="BW19" s="472">
        <v>0</v>
      </c>
      <c r="BX19" s="472">
        <v>0</v>
      </c>
      <c r="BY19" s="475">
        <f t="shared" si="54"/>
        <v>85000000</v>
      </c>
      <c r="BZ19" s="471">
        <v>95000000</v>
      </c>
      <c r="CA19" s="472">
        <v>0</v>
      </c>
      <c r="CB19" s="472">
        <v>0</v>
      </c>
      <c r="CC19" s="472">
        <v>0</v>
      </c>
      <c r="CD19" s="472">
        <v>0</v>
      </c>
      <c r="CE19" s="472">
        <v>0</v>
      </c>
      <c r="CF19" s="472">
        <v>0</v>
      </c>
      <c r="CG19" s="472">
        <v>0</v>
      </c>
      <c r="CH19" s="472">
        <v>0</v>
      </c>
      <c r="CI19" s="472">
        <v>0</v>
      </c>
      <c r="CJ19" s="472">
        <v>0</v>
      </c>
      <c r="CK19" s="472">
        <v>0</v>
      </c>
      <c r="CL19" s="472">
        <v>0</v>
      </c>
      <c r="CM19" s="472">
        <v>0</v>
      </c>
      <c r="CN19" s="472">
        <v>0</v>
      </c>
      <c r="CO19" s="472">
        <v>0</v>
      </c>
      <c r="CP19" s="473">
        <f t="shared" si="55"/>
        <v>95000000</v>
      </c>
      <c r="CQ19" s="461" t="s">
        <v>305</v>
      </c>
    </row>
    <row r="20" spans="1:95" x14ac:dyDescent="0.25">
      <c r="A20" s="457" t="s">
        <v>324</v>
      </c>
      <c r="B20" s="458" t="s">
        <v>14</v>
      </c>
      <c r="C20" s="459" t="s">
        <v>1204</v>
      </c>
      <c r="D20" s="460" t="s">
        <v>250</v>
      </c>
      <c r="E20" s="461" t="s">
        <v>249</v>
      </c>
      <c r="F20" s="482" t="s">
        <v>306</v>
      </c>
      <c r="G20" s="476" t="s">
        <v>572</v>
      </c>
      <c r="H20" s="464">
        <v>4501</v>
      </c>
      <c r="I20" s="483" t="s">
        <v>200</v>
      </c>
      <c r="J20" s="477" t="s">
        <v>607</v>
      </c>
      <c r="K20" s="477" t="s">
        <v>1329</v>
      </c>
      <c r="L20" s="477" t="s">
        <v>843</v>
      </c>
      <c r="M20" s="480">
        <v>4501004</v>
      </c>
      <c r="N20" s="477" t="s">
        <v>844</v>
      </c>
      <c r="O20" s="480">
        <v>450100400</v>
      </c>
      <c r="P20" s="460" t="s">
        <v>2198</v>
      </c>
      <c r="Q20" s="478">
        <v>1</v>
      </c>
      <c r="R20" s="479">
        <v>1</v>
      </c>
      <c r="S20" s="479">
        <v>1</v>
      </c>
      <c r="T20" s="479">
        <v>1</v>
      </c>
      <c r="U20" s="470">
        <v>1</v>
      </c>
      <c r="V20" s="471">
        <f t="shared" si="47"/>
        <v>0</v>
      </c>
      <c r="W20" s="472">
        <f t="shared" si="48"/>
        <v>0</v>
      </c>
      <c r="X20" s="472">
        <f t="shared" si="49"/>
        <v>0</v>
      </c>
      <c r="Y20" s="472">
        <f t="shared" si="50"/>
        <v>0</v>
      </c>
      <c r="Z20" s="473">
        <f t="shared" si="51"/>
        <v>0</v>
      </c>
      <c r="AA20" s="474">
        <v>0</v>
      </c>
      <c r="AB20" s="472">
        <v>0</v>
      </c>
      <c r="AC20" s="472">
        <v>0</v>
      </c>
      <c r="AD20" s="472">
        <v>0</v>
      </c>
      <c r="AE20" s="472">
        <v>0</v>
      </c>
      <c r="AF20" s="472">
        <v>0</v>
      </c>
      <c r="AG20" s="472">
        <v>0</v>
      </c>
      <c r="AH20" s="472">
        <v>0</v>
      </c>
      <c r="AI20" s="472">
        <v>0</v>
      </c>
      <c r="AJ20" s="472">
        <v>0</v>
      </c>
      <c r="AK20" s="472">
        <v>0</v>
      </c>
      <c r="AL20" s="472">
        <v>0</v>
      </c>
      <c r="AM20" s="472">
        <v>0</v>
      </c>
      <c r="AN20" s="472">
        <v>0</v>
      </c>
      <c r="AO20" s="472">
        <v>0</v>
      </c>
      <c r="AP20" s="472">
        <v>0</v>
      </c>
      <c r="AQ20" s="475">
        <f t="shared" si="52"/>
        <v>0</v>
      </c>
      <c r="AR20" s="471">
        <v>0</v>
      </c>
      <c r="AS20" s="472">
        <v>0</v>
      </c>
      <c r="AT20" s="472">
        <v>0</v>
      </c>
      <c r="AU20" s="472">
        <v>0</v>
      </c>
      <c r="AV20" s="472">
        <v>0</v>
      </c>
      <c r="AW20" s="472">
        <v>0</v>
      </c>
      <c r="AX20" s="472">
        <v>0</v>
      </c>
      <c r="AY20" s="472">
        <v>0</v>
      </c>
      <c r="AZ20" s="472">
        <v>0</v>
      </c>
      <c r="BA20" s="472">
        <v>0</v>
      </c>
      <c r="BB20" s="472">
        <v>0</v>
      </c>
      <c r="BC20" s="472">
        <v>0</v>
      </c>
      <c r="BD20" s="472">
        <v>0</v>
      </c>
      <c r="BE20" s="472">
        <v>0</v>
      </c>
      <c r="BF20" s="472">
        <v>0</v>
      </c>
      <c r="BG20" s="472">
        <v>0</v>
      </c>
      <c r="BH20" s="473">
        <f t="shared" si="53"/>
        <v>0</v>
      </c>
      <c r="BI20" s="474">
        <v>0</v>
      </c>
      <c r="BJ20" s="472">
        <v>0</v>
      </c>
      <c r="BK20" s="472">
        <v>0</v>
      </c>
      <c r="BL20" s="472">
        <v>0</v>
      </c>
      <c r="BM20" s="472">
        <v>0</v>
      </c>
      <c r="BN20" s="472">
        <v>0</v>
      </c>
      <c r="BO20" s="472">
        <v>0</v>
      </c>
      <c r="BP20" s="472">
        <v>0</v>
      </c>
      <c r="BQ20" s="472">
        <v>0</v>
      </c>
      <c r="BR20" s="472">
        <v>0</v>
      </c>
      <c r="BS20" s="472">
        <v>0</v>
      </c>
      <c r="BT20" s="472">
        <v>0</v>
      </c>
      <c r="BU20" s="472">
        <v>0</v>
      </c>
      <c r="BV20" s="472">
        <v>0</v>
      </c>
      <c r="BW20" s="472">
        <v>0</v>
      </c>
      <c r="BX20" s="472">
        <v>0</v>
      </c>
      <c r="BY20" s="475">
        <f t="shared" si="54"/>
        <v>0</v>
      </c>
      <c r="BZ20" s="471">
        <v>0</v>
      </c>
      <c r="CA20" s="472">
        <v>0</v>
      </c>
      <c r="CB20" s="472">
        <v>0</v>
      </c>
      <c r="CC20" s="472">
        <v>0</v>
      </c>
      <c r="CD20" s="472">
        <v>0</v>
      </c>
      <c r="CE20" s="472">
        <v>0</v>
      </c>
      <c r="CF20" s="472">
        <v>0</v>
      </c>
      <c r="CG20" s="472">
        <v>0</v>
      </c>
      <c r="CH20" s="472">
        <v>0</v>
      </c>
      <c r="CI20" s="472">
        <v>0</v>
      </c>
      <c r="CJ20" s="472">
        <v>0</v>
      </c>
      <c r="CK20" s="472">
        <v>0</v>
      </c>
      <c r="CL20" s="472">
        <v>0</v>
      </c>
      <c r="CM20" s="472">
        <v>0</v>
      </c>
      <c r="CN20" s="472">
        <v>0</v>
      </c>
      <c r="CO20" s="472">
        <v>0</v>
      </c>
      <c r="CP20" s="473">
        <f t="shared" si="55"/>
        <v>0</v>
      </c>
      <c r="CQ20" s="461" t="s">
        <v>305</v>
      </c>
    </row>
    <row r="21" spans="1:95" x14ac:dyDescent="0.25">
      <c r="A21" s="457" t="s">
        <v>325</v>
      </c>
      <c r="B21" s="458" t="s">
        <v>14</v>
      </c>
      <c r="C21" s="459" t="s">
        <v>1204</v>
      </c>
      <c r="D21" s="460" t="s">
        <v>250</v>
      </c>
      <c r="E21" s="461" t="s">
        <v>249</v>
      </c>
      <c r="F21" s="482" t="s">
        <v>306</v>
      </c>
      <c r="G21" s="476" t="s">
        <v>572</v>
      </c>
      <c r="H21" s="464">
        <v>4501</v>
      </c>
      <c r="I21" s="483" t="s">
        <v>200</v>
      </c>
      <c r="J21" s="477" t="s">
        <v>608</v>
      </c>
      <c r="K21" s="477" t="s">
        <v>1330</v>
      </c>
      <c r="L21" s="477" t="s">
        <v>83</v>
      </c>
      <c r="M21" s="480">
        <v>4501026</v>
      </c>
      <c r="N21" s="477" t="s">
        <v>845</v>
      </c>
      <c r="O21" s="480">
        <v>450102600</v>
      </c>
      <c r="P21" s="460" t="s">
        <v>2197</v>
      </c>
      <c r="Q21" s="478">
        <v>1</v>
      </c>
      <c r="R21" s="479">
        <v>0</v>
      </c>
      <c r="S21" s="479">
        <v>0</v>
      </c>
      <c r="T21" s="479">
        <v>0</v>
      </c>
      <c r="U21" s="470">
        <f>Q21+R21+S21+T21</f>
        <v>1</v>
      </c>
      <c r="V21" s="471">
        <f t="shared" si="47"/>
        <v>0</v>
      </c>
      <c r="W21" s="472">
        <f t="shared" si="48"/>
        <v>0</v>
      </c>
      <c r="X21" s="472">
        <f t="shared" si="49"/>
        <v>0</v>
      </c>
      <c r="Y21" s="472">
        <f t="shared" si="50"/>
        <v>0</v>
      </c>
      <c r="Z21" s="473">
        <f t="shared" si="51"/>
        <v>0</v>
      </c>
      <c r="AA21" s="474">
        <v>0</v>
      </c>
      <c r="AB21" s="472">
        <v>0</v>
      </c>
      <c r="AC21" s="472">
        <v>0</v>
      </c>
      <c r="AD21" s="472">
        <v>0</v>
      </c>
      <c r="AE21" s="472">
        <v>0</v>
      </c>
      <c r="AF21" s="472">
        <v>0</v>
      </c>
      <c r="AG21" s="472">
        <v>0</v>
      </c>
      <c r="AH21" s="472">
        <v>0</v>
      </c>
      <c r="AI21" s="472">
        <v>0</v>
      </c>
      <c r="AJ21" s="472">
        <v>0</v>
      </c>
      <c r="AK21" s="472">
        <v>0</v>
      </c>
      <c r="AL21" s="472">
        <v>0</v>
      </c>
      <c r="AM21" s="472">
        <v>0</v>
      </c>
      <c r="AN21" s="472">
        <v>0</v>
      </c>
      <c r="AO21" s="472">
        <v>0</v>
      </c>
      <c r="AP21" s="472">
        <v>0</v>
      </c>
      <c r="AQ21" s="475">
        <f t="shared" si="52"/>
        <v>0</v>
      </c>
      <c r="AR21" s="471">
        <v>0</v>
      </c>
      <c r="AS21" s="472">
        <v>0</v>
      </c>
      <c r="AT21" s="472">
        <v>0</v>
      </c>
      <c r="AU21" s="472">
        <v>0</v>
      </c>
      <c r="AV21" s="472">
        <v>0</v>
      </c>
      <c r="AW21" s="472">
        <v>0</v>
      </c>
      <c r="AX21" s="472">
        <v>0</v>
      </c>
      <c r="AY21" s="472">
        <v>0</v>
      </c>
      <c r="AZ21" s="472">
        <v>0</v>
      </c>
      <c r="BA21" s="472">
        <v>0</v>
      </c>
      <c r="BB21" s="472">
        <v>0</v>
      </c>
      <c r="BC21" s="472">
        <v>0</v>
      </c>
      <c r="BD21" s="472">
        <v>0</v>
      </c>
      <c r="BE21" s="472">
        <v>0</v>
      </c>
      <c r="BF21" s="472">
        <v>0</v>
      </c>
      <c r="BG21" s="472">
        <v>0</v>
      </c>
      <c r="BH21" s="473">
        <f t="shared" si="53"/>
        <v>0</v>
      </c>
      <c r="BI21" s="474">
        <v>0</v>
      </c>
      <c r="BJ21" s="472">
        <v>0</v>
      </c>
      <c r="BK21" s="472">
        <v>0</v>
      </c>
      <c r="BL21" s="472">
        <v>0</v>
      </c>
      <c r="BM21" s="472">
        <v>0</v>
      </c>
      <c r="BN21" s="472">
        <v>0</v>
      </c>
      <c r="BO21" s="472">
        <v>0</v>
      </c>
      <c r="BP21" s="472">
        <v>0</v>
      </c>
      <c r="BQ21" s="472">
        <v>0</v>
      </c>
      <c r="BR21" s="472">
        <v>0</v>
      </c>
      <c r="BS21" s="472">
        <v>0</v>
      </c>
      <c r="BT21" s="472">
        <v>0</v>
      </c>
      <c r="BU21" s="472">
        <v>0</v>
      </c>
      <c r="BV21" s="472">
        <v>0</v>
      </c>
      <c r="BW21" s="472">
        <v>0</v>
      </c>
      <c r="BX21" s="472">
        <v>0</v>
      </c>
      <c r="BY21" s="475">
        <f t="shared" si="54"/>
        <v>0</v>
      </c>
      <c r="BZ21" s="471">
        <v>0</v>
      </c>
      <c r="CA21" s="472">
        <v>0</v>
      </c>
      <c r="CB21" s="472">
        <v>0</v>
      </c>
      <c r="CC21" s="472">
        <v>0</v>
      </c>
      <c r="CD21" s="472">
        <v>0</v>
      </c>
      <c r="CE21" s="472">
        <v>0</v>
      </c>
      <c r="CF21" s="472">
        <v>0</v>
      </c>
      <c r="CG21" s="472">
        <v>0</v>
      </c>
      <c r="CH21" s="472">
        <v>0</v>
      </c>
      <c r="CI21" s="472">
        <v>0</v>
      </c>
      <c r="CJ21" s="472">
        <v>0</v>
      </c>
      <c r="CK21" s="472">
        <v>0</v>
      </c>
      <c r="CL21" s="472">
        <v>0</v>
      </c>
      <c r="CM21" s="472">
        <v>0</v>
      </c>
      <c r="CN21" s="472">
        <v>0</v>
      </c>
      <c r="CO21" s="472">
        <v>0</v>
      </c>
      <c r="CP21" s="473">
        <f t="shared" si="55"/>
        <v>0</v>
      </c>
      <c r="CQ21" s="461" t="s">
        <v>305</v>
      </c>
    </row>
    <row r="22" spans="1:95" x14ac:dyDescent="0.25">
      <c r="A22" s="457" t="s">
        <v>326</v>
      </c>
      <c r="B22" s="458" t="s">
        <v>14</v>
      </c>
      <c r="C22" s="459" t="s">
        <v>1204</v>
      </c>
      <c r="D22" s="460" t="s">
        <v>250</v>
      </c>
      <c r="E22" s="461" t="s">
        <v>249</v>
      </c>
      <c r="F22" s="482" t="s">
        <v>306</v>
      </c>
      <c r="G22" s="476" t="s">
        <v>572</v>
      </c>
      <c r="H22" s="464">
        <v>4501</v>
      </c>
      <c r="I22" s="483" t="s">
        <v>201</v>
      </c>
      <c r="J22" s="477" t="s">
        <v>609</v>
      </c>
      <c r="K22" s="477" t="s">
        <v>1331</v>
      </c>
      <c r="L22" s="477" t="s">
        <v>846</v>
      </c>
      <c r="M22" s="480">
        <v>4501029</v>
      </c>
      <c r="N22" s="477" t="s">
        <v>847</v>
      </c>
      <c r="O22" s="480">
        <v>450102900</v>
      </c>
      <c r="P22" s="481" t="s">
        <v>2197</v>
      </c>
      <c r="Q22" s="478">
        <v>1</v>
      </c>
      <c r="R22" s="479">
        <v>1</v>
      </c>
      <c r="S22" s="479">
        <v>1</v>
      </c>
      <c r="T22" s="479">
        <v>1</v>
      </c>
      <c r="U22" s="470">
        <f>Q22+R22+S22+T22</f>
        <v>4</v>
      </c>
      <c r="V22" s="471">
        <f t="shared" si="47"/>
        <v>1292371207.5799999</v>
      </c>
      <c r="W22" s="472">
        <f t="shared" si="48"/>
        <v>510000000</v>
      </c>
      <c r="X22" s="472">
        <f t="shared" si="49"/>
        <v>560000000</v>
      </c>
      <c r="Y22" s="472">
        <f t="shared" si="50"/>
        <v>610000000</v>
      </c>
      <c r="Z22" s="473">
        <f t="shared" si="51"/>
        <v>2972371207.5799999</v>
      </c>
      <c r="AA22" s="474">
        <v>0</v>
      </c>
      <c r="AB22" s="472">
        <v>1292371207.5799999</v>
      </c>
      <c r="AC22" s="472">
        <v>0</v>
      </c>
      <c r="AD22" s="472">
        <v>0</v>
      </c>
      <c r="AE22" s="472">
        <v>0</v>
      </c>
      <c r="AF22" s="472">
        <v>0</v>
      </c>
      <c r="AG22" s="472">
        <v>0</v>
      </c>
      <c r="AH22" s="472">
        <v>0</v>
      </c>
      <c r="AI22" s="472">
        <v>0</v>
      </c>
      <c r="AJ22" s="472">
        <v>0</v>
      </c>
      <c r="AK22" s="472">
        <v>0</v>
      </c>
      <c r="AL22" s="472">
        <v>0</v>
      </c>
      <c r="AM22" s="472">
        <v>0</v>
      </c>
      <c r="AN22" s="472">
        <v>0</v>
      </c>
      <c r="AO22" s="472">
        <v>0</v>
      </c>
      <c r="AP22" s="472">
        <v>0</v>
      </c>
      <c r="AQ22" s="475">
        <f t="shared" si="52"/>
        <v>1292371207.5799999</v>
      </c>
      <c r="AR22" s="471">
        <f>6250000+3750000</f>
        <v>10000000</v>
      </c>
      <c r="AS22" s="472">
        <v>500000000</v>
      </c>
      <c r="AT22" s="472">
        <v>0</v>
      </c>
      <c r="AU22" s="472">
        <v>0</v>
      </c>
      <c r="AV22" s="472">
        <v>0</v>
      </c>
      <c r="AW22" s="472">
        <v>0</v>
      </c>
      <c r="AX22" s="472">
        <v>0</v>
      </c>
      <c r="AY22" s="472">
        <v>0</v>
      </c>
      <c r="AZ22" s="472">
        <v>0</v>
      </c>
      <c r="BA22" s="472">
        <v>0</v>
      </c>
      <c r="BB22" s="472">
        <v>0</v>
      </c>
      <c r="BC22" s="472">
        <v>0</v>
      </c>
      <c r="BD22" s="472">
        <v>0</v>
      </c>
      <c r="BE22" s="472">
        <v>0</v>
      </c>
      <c r="BF22" s="472">
        <v>0</v>
      </c>
      <c r="BG22" s="472">
        <v>0</v>
      </c>
      <c r="BH22" s="473">
        <f t="shared" si="53"/>
        <v>510000000</v>
      </c>
      <c r="BI22" s="474">
        <f>6250000+3750000</f>
        <v>10000000</v>
      </c>
      <c r="BJ22" s="472">
        <v>550000000</v>
      </c>
      <c r="BK22" s="472">
        <v>0</v>
      </c>
      <c r="BL22" s="472">
        <v>0</v>
      </c>
      <c r="BM22" s="472">
        <v>0</v>
      </c>
      <c r="BN22" s="472">
        <v>0</v>
      </c>
      <c r="BO22" s="472">
        <v>0</v>
      </c>
      <c r="BP22" s="472">
        <v>0</v>
      </c>
      <c r="BQ22" s="472">
        <v>0</v>
      </c>
      <c r="BR22" s="472">
        <v>0</v>
      </c>
      <c r="BS22" s="472">
        <v>0</v>
      </c>
      <c r="BT22" s="472">
        <v>0</v>
      </c>
      <c r="BU22" s="472">
        <v>0</v>
      </c>
      <c r="BV22" s="472">
        <v>0</v>
      </c>
      <c r="BW22" s="472">
        <v>0</v>
      </c>
      <c r="BX22" s="472">
        <v>0</v>
      </c>
      <c r="BY22" s="475">
        <f t="shared" si="54"/>
        <v>560000000</v>
      </c>
      <c r="BZ22" s="471">
        <f>6250000+3750000</f>
        <v>10000000</v>
      </c>
      <c r="CA22" s="472">
        <v>600000000</v>
      </c>
      <c r="CB22" s="472">
        <v>0</v>
      </c>
      <c r="CC22" s="472">
        <v>0</v>
      </c>
      <c r="CD22" s="472">
        <v>0</v>
      </c>
      <c r="CE22" s="472">
        <v>0</v>
      </c>
      <c r="CF22" s="472">
        <v>0</v>
      </c>
      <c r="CG22" s="472">
        <v>0</v>
      </c>
      <c r="CH22" s="472">
        <v>0</v>
      </c>
      <c r="CI22" s="472">
        <v>0</v>
      </c>
      <c r="CJ22" s="472">
        <v>0</v>
      </c>
      <c r="CK22" s="472">
        <v>0</v>
      </c>
      <c r="CL22" s="472">
        <v>0</v>
      </c>
      <c r="CM22" s="472">
        <v>0</v>
      </c>
      <c r="CN22" s="472">
        <v>0</v>
      </c>
      <c r="CO22" s="472">
        <v>0</v>
      </c>
      <c r="CP22" s="473">
        <f t="shared" si="55"/>
        <v>610000000</v>
      </c>
      <c r="CQ22" s="461" t="s">
        <v>305</v>
      </c>
    </row>
    <row r="23" spans="1:95" x14ac:dyDescent="0.25">
      <c r="A23" s="457" t="s">
        <v>327</v>
      </c>
      <c r="B23" s="458" t="s">
        <v>13</v>
      </c>
      <c r="C23" s="459" t="s">
        <v>1205</v>
      </c>
      <c r="D23" s="460" t="s">
        <v>1304</v>
      </c>
      <c r="E23" s="461" t="s">
        <v>249</v>
      </c>
      <c r="F23" s="462" t="s">
        <v>306</v>
      </c>
      <c r="G23" s="476" t="s">
        <v>572</v>
      </c>
      <c r="H23" s="464">
        <v>4501</v>
      </c>
      <c r="I23" s="458" t="s">
        <v>201</v>
      </c>
      <c r="J23" s="477" t="s">
        <v>610</v>
      </c>
      <c r="K23" s="477" t="s">
        <v>1332</v>
      </c>
      <c r="L23" s="477" t="s">
        <v>848</v>
      </c>
      <c r="M23" s="480">
        <v>4501063</v>
      </c>
      <c r="N23" s="477" t="s">
        <v>849</v>
      </c>
      <c r="O23" s="480">
        <v>450106300</v>
      </c>
      <c r="P23" s="481" t="s">
        <v>2197</v>
      </c>
      <c r="Q23" s="478">
        <v>1</v>
      </c>
      <c r="R23" s="479">
        <v>1</v>
      </c>
      <c r="S23" s="479">
        <v>1</v>
      </c>
      <c r="T23" s="479">
        <v>1</v>
      </c>
      <c r="U23" s="470">
        <f>Q23+R23+S23+T23</f>
        <v>4</v>
      </c>
      <c r="V23" s="471">
        <f t="shared" si="47"/>
        <v>20000000</v>
      </c>
      <c r="W23" s="472">
        <f t="shared" si="48"/>
        <v>40000000</v>
      </c>
      <c r="X23" s="472">
        <f t="shared" si="49"/>
        <v>50000000</v>
      </c>
      <c r="Y23" s="472">
        <f t="shared" si="50"/>
        <v>50000000</v>
      </c>
      <c r="Z23" s="473">
        <f t="shared" si="51"/>
        <v>160000000</v>
      </c>
      <c r="AA23" s="474">
        <v>20000000</v>
      </c>
      <c r="AB23" s="472">
        <v>0</v>
      </c>
      <c r="AC23" s="472">
        <v>0</v>
      </c>
      <c r="AD23" s="472">
        <v>0</v>
      </c>
      <c r="AE23" s="472">
        <v>0</v>
      </c>
      <c r="AF23" s="472">
        <v>0</v>
      </c>
      <c r="AG23" s="472">
        <v>0</v>
      </c>
      <c r="AH23" s="472">
        <v>0</v>
      </c>
      <c r="AI23" s="472">
        <v>0</v>
      </c>
      <c r="AJ23" s="472">
        <v>0</v>
      </c>
      <c r="AK23" s="472">
        <v>0</v>
      </c>
      <c r="AL23" s="472">
        <v>0</v>
      </c>
      <c r="AM23" s="472">
        <v>0</v>
      </c>
      <c r="AN23" s="472">
        <v>0</v>
      </c>
      <c r="AO23" s="472">
        <v>0</v>
      </c>
      <c r="AP23" s="472">
        <v>0</v>
      </c>
      <c r="AQ23" s="475">
        <f t="shared" si="52"/>
        <v>20000000</v>
      </c>
      <c r="AR23" s="471">
        <v>0</v>
      </c>
      <c r="AS23" s="472">
        <v>0</v>
      </c>
      <c r="AT23" s="472">
        <v>0</v>
      </c>
      <c r="AU23" s="472">
        <v>0</v>
      </c>
      <c r="AV23" s="472">
        <v>0</v>
      </c>
      <c r="AW23" s="472">
        <v>0</v>
      </c>
      <c r="AX23" s="472">
        <v>30000000</v>
      </c>
      <c r="AY23" s="472">
        <v>10000000</v>
      </c>
      <c r="AZ23" s="472">
        <v>0</v>
      </c>
      <c r="BA23" s="472">
        <v>0</v>
      </c>
      <c r="BB23" s="472">
        <v>0</v>
      </c>
      <c r="BC23" s="472">
        <v>0</v>
      </c>
      <c r="BD23" s="472">
        <v>0</v>
      </c>
      <c r="BE23" s="472">
        <v>0</v>
      </c>
      <c r="BF23" s="472">
        <v>0</v>
      </c>
      <c r="BG23" s="472">
        <v>0</v>
      </c>
      <c r="BH23" s="473">
        <f t="shared" si="53"/>
        <v>40000000</v>
      </c>
      <c r="BI23" s="474">
        <v>0</v>
      </c>
      <c r="BJ23" s="472">
        <v>0</v>
      </c>
      <c r="BK23" s="472">
        <v>0</v>
      </c>
      <c r="BL23" s="472">
        <v>0</v>
      </c>
      <c r="BM23" s="472">
        <v>0</v>
      </c>
      <c r="BN23" s="472">
        <v>0</v>
      </c>
      <c r="BO23" s="472">
        <v>30000000</v>
      </c>
      <c r="BP23" s="472">
        <v>20000000</v>
      </c>
      <c r="BQ23" s="472">
        <v>0</v>
      </c>
      <c r="BR23" s="472">
        <v>0</v>
      </c>
      <c r="BS23" s="472">
        <v>0</v>
      </c>
      <c r="BT23" s="472">
        <v>0</v>
      </c>
      <c r="BU23" s="472">
        <v>0</v>
      </c>
      <c r="BV23" s="472">
        <v>0</v>
      </c>
      <c r="BW23" s="472">
        <v>0</v>
      </c>
      <c r="BX23" s="472">
        <v>0</v>
      </c>
      <c r="BY23" s="475">
        <f t="shared" si="54"/>
        <v>50000000</v>
      </c>
      <c r="BZ23" s="471">
        <v>0</v>
      </c>
      <c r="CA23" s="472">
        <v>0</v>
      </c>
      <c r="CB23" s="472">
        <v>0</v>
      </c>
      <c r="CC23" s="472">
        <v>0</v>
      </c>
      <c r="CD23" s="472">
        <v>0</v>
      </c>
      <c r="CE23" s="472">
        <v>0</v>
      </c>
      <c r="CF23" s="472">
        <v>30000000</v>
      </c>
      <c r="CG23" s="472">
        <v>20000000</v>
      </c>
      <c r="CH23" s="472">
        <v>0</v>
      </c>
      <c r="CI23" s="472">
        <v>0</v>
      </c>
      <c r="CJ23" s="472">
        <v>0</v>
      </c>
      <c r="CK23" s="472">
        <v>0</v>
      </c>
      <c r="CL23" s="472">
        <v>0</v>
      </c>
      <c r="CM23" s="472">
        <v>0</v>
      </c>
      <c r="CN23" s="472">
        <v>0</v>
      </c>
      <c r="CO23" s="472">
        <v>0</v>
      </c>
      <c r="CP23" s="473">
        <f t="shared" si="55"/>
        <v>50000000</v>
      </c>
      <c r="CQ23" s="484" t="s">
        <v>264</v>
      </c>
    </row>
    <row r="24" spans="1:95" x14ac:dyDescent="0.25">
      <c r="A24" s="457" t="s">
        <v>328</v>
      </c>
      <c r="B24" s="458" t="s">
        <v>13</v>
      </c>
      <c r="C24" s="459" t="s">
        <v>1205</v>
      </c>
      <c r="D24" s="460" t="s">
        <v>1304</v>
      </c>
      <c r="E24" s="461" t="s">
        <v>249</v>
      </c>
      <c r="F24" s="462" t="s">
        <v>306</v>
      </c>
      <c r="G24" s="476" t="s">
        <v>572</v>
      </c>
      <c r="H24" s="464">
        <v>4501</v>
      </c>
      <c r="I24" s="458" t="s">
        <v>201</v>
      </c>
      <c r="J24" s="477" t="s">
        <v>611</v>
      </c>
      <c r="K24" s="477" t="s">
        <v>1333</v>
      </c>
      <c r="L24" s="477" t="s">
        <v>1301</v>
      </c>
      <c r="M24" s="480">
        <v>4501061</v>
      </c>
      <c r="N24" s="477" t="s">
        <v>1189</v>
      </c>
      <c r="O24" s="480">
        <v>450106100</v>
      </c>
      <c r="P24" s="481" t="s">
        <v>2197</v>
      </c>
      <c r="Q24" s="478">
        <v>0</v>
      </c>
      <c r="R24" s="479">
        <v>50</v>
      </c>
      <c r="S24" s="479">
        <v>50</v>
      </c>
      <c r="T24" s="479">
        <v>50</v>
      </c>
      <c r="U24" s="470">
        <f>Q24+R24+S24+T24</f>
        <v>150</v>
      </c>
      <c r="V24" s="471">
        <f t="shared" si="47"/>
        <v>0</v>
      </c>
      <c r="W24" s="472">
        <f t="shared" si="48"/>
        <v>16000000</v>
      </c>
      <c r="X24" s="472">
        <f t="shared" si="49"/>
        <v>20000000</v>
      </c>
      <c r="Y24" s="472">
        <f t="shared" si="50"/>
        <v>25000000</v>
      </c>
      <c r="Z24" s="473">
        <f t="shared" si="51"/>
        <v>61000000</v>
      </c>
      <c r="AA24" s="474">
        <v>0</v>
      </c>
      <c r="AB24" s="472">
        <v>0</v>
      </c>
      <c r="AC24" s="472">
        <v>0</v>
      </c>
      <c r="AD24" s="472">
        <v>0</v>
      </c>
      <c r="AE24" s="472">
        <v>0</v>
      </c>
      <c r="AF24" s="472">
        <v>0</v>
      </c>
      <c r="AG24" s="472">
        <v>0</v>
      </c>
      <c r="AH24" s="472">
        <v>0</v>
      </c>
      <c r="AI24" s="472">
        <v>0</v>
      </c>
      <c r="AJ24" s="472">
        <v>0</v>
      </c>
      <c r="AK24" s="472">
        <v>0</v>
      </c>
      <c r="AL24" s="472">
        <v>0</v>
      </c>
      <c r="AM24" s="472">
        <v>0</v>
      </c>
      <c r="AN24" s="472">
        <v>0</v>
      </c>
      <c r="AO24" s="472">
        <v>0</v>
      </c>
      <c r="AP24" s="472">
        <v>0</v>
      </c>
      <c r="AQ24" s="475">
        <f t="shared" si="52"/>
        <v>0</v>
      </c>
      <c r="AR24" s="471">
        <v>0</v>
      </c>
      <c r="AS24" s="472">
        <v>0</v>
      </c>
      <c r="AT24" s="472">
        <v>0</v>
      </c>
      <c r="AU24" s="472">
        <v>0</v>
      </c>
      <c r="AV24" s="472">
        <v>0</v>
      </c>
      <c r="AW24" s="472">
        <v>0</v>
      </c>
      <c r="AX24" s="472">
        <f>10000000+6000000</f>
        <v>16000000</v>
      </c>
      <c r="AY24" s="472">
        <v>0</v>
      </c>
      <c r="AZ24" s="472">
        <v>0</v>
      </c>
      <c r="BA24" s="472">
        <v>0</v>
      </c>
      <c r="BB24" s="472">
        <v>0</v>
      </c>
      <c r="BC24" s="472">
        <v>0</v>
      </c>
      <c r="BD24" s="472">
        <v>0</v>
      </c>
      <c r="BE24" s="472">
        <v>0</v>
      </c>
      <c r="BF24" s="472">
        <v>0</v>
      </c>
      <c r="BG24" s="472">
        <v>0</v>
      </c>
      <c r="BH24" s="473">
        <f t="shared" si="53"/>
        <v>16000000</v>
      </c>
      <c r="BI24" s="474">
        <v>0</v>
      </c>
      <c r="BJ24" s="472">
        <v>0</v>
      </c>
      <c r="BK24" s="472">
        <v>0</v>
      </c>
      <c r="BL24" s="472">
        <v>0</v>
      </c>
      <c r="BM24" s="472">
        <v>0</v>
      </c>
      <c r="BN24" s="472">
        <v>0</v>
      </c>
      <c r="BO24" s="472">
        <v>20000000</v>
      </c>
      <c r="BP24" s="472">
        <v>0</v>
      </c>
      <c r="BQ24" s="472">
        <v>0</v>
      </c>
      <c r="BR24" s="472">
        <v>0</v>
      </c>
      <c r="BS24" s="472">
        <v>0</v>
      </c>
      <c r="BT24" s="472">
        <v>0</v>
      </c>
      <c r="BU24" s="472">
        <v>0</v>
      </c>
      <c r="BV24" s="472">
        <v>0</v>
      </c>
      <c r="BW24" s="472">
        <v>0</v>
      </c>
      <c r="BX24" s="472">
        <v>0</v>
      </c>
      <c r="BY24" s="475">
        <f t="shared" si="54"/>
        <v>20000000</v>
      </c>
      <c r="BZ24" s="471">
        <v>0</v>
      </c>
      <c r="CA24" s="472">
        <v>0</v>
      </c>
      <c r="CB24" s="472">
        <v>0</v>
      </c>
      <c r="CC24" s="472">
        <v>0</v>
      </c>
      <c r="CD24" s="472">
        <v>0</v>
      </c>
      <c r="CE24" s="472">
        <v>0</v>
      </c>
      <c r="CF24" s="472">
        <v>25000000</v>
      </c>
      <c r="CG24" s="472">
        <v>0</v>
      </c>
      <c r="CH24" s="472">
        <v>0</v>
      </c>
      <c r="CI24" s="472">
        <v>0</v>
      </c>
      <c r="CJ24" s="472">
        <v>0</v>
      </c>
      <c r="CK24" s="472">
        <v>0</v>
      </c>
      <c r="CL24" s="472">
        <v>0</v>
      </c>
      <c r="CM24" s="472">
        <v>0</v>
      </c>
      <c r="CN24" s="472">
        <v>0</v>
      </c>
      <c r="CO24" s="472">
        <v>0</v>
      </c>
      <c r="CP24" s="473">
        <f t="shared" si="55"/>
        <v>25000000</v>
      </c>
      <c r="CQ24" s="484" t="s">
        <v>303</v>
      </c>
    </row>
    <row r="25" spans="1:95" x14ac:dyDescent="0.25">
      <c r="A25" s="457" t="s">
        <v>329</v>
      </c>
      <c r="B25" s="458" t="s">
        <v>14</v>
      </c>
      <c r="C25" s="459" t="s">
        <v>1203</v>
      </c>
      <c r="D25" s="460" t="s">
        <v>1198</v>
      </c>
      <c r="E25" s="461" t="s">
        <v>249</v>
      </c>
      <c r="F25" s="462" t="s">
        <v>306</v>
      </c>
      <c r="G25" s="476" t="s">
        <v>572</v>
      </c>
      <c r="H25" s="464">
        <v>4501</v>
      </c>
      <c r="I25" s="458" t="s">
        <v>201</v>
      </c>
      <c r="J25" s="477" t="s">
        <v>612</v>
      </c>
      <c r="K25" s="477" t="s">
        <v>1334</v>
      </c>
      <c r="L25" s="477" t="s">
        <v>850</v>
      </c>
      <c r="M25" s="480">
        <v>4501081</v>
      </c>
      <c r="N25" s="477" t="s">
        <v>851</v>
      </c>
      <c r="O25" s="480">
        <v>450108100</v>
      </c>
      <c r="P25" s="481" t="s">
        <v>2198</v>
      </c>
      <c r="Q25" s="485">
        <v>1</v>
      </c>
      <c r="R25" s="486">
        <v>1</v>
      </c>
      <c r="S25" s="486">
        <v>1</v>
      </c>
      <c r="T25" s="486">
        <v>1</v>
      </c>
      <c r="U25" s="487">
        <v>1</v>
      </c>
      <c r="V25" s="471">
        <f t="shared" si="47"/>
        <v>150491522.75999999</v>
      </c>
      <c r="W25" s="472">
        <f t="shared" si="48"/>
        <v>204043007</v>
      </c>
      <c r="X25" s="472">
        <f t="shared" si="49"/>
        <v>219243007</v>
      </c>
      <c r="Y25" s="472">
        <f t="shared" si="50"/>
        <v>254243007</v>
      </c>
      <c r="Z25" s="473">
        <f t="shared" si="51"/>
        <v>828020543.75999999</v>
      </c>
      <c r="AA25" s="474">
        <v>28955993.109999999</v>
      </c>
      <c r="AB25" s="472">
        <v>0</v>
      </c>
      <c r="AC25" s="472">
        <v>0</v>
      </c>
      <c r="AD25" s="472">
        <v>0</v>
      </c>
      <c r="AE25" s="472">
        <v>0</v>
      </c>
      <c r="AF25" s="472">
        <v>0</v>
      </c>
      <c r="AG25" s="472">
        <v>103091130.91</v>
      </c>
      <c r="AH25" s="472">
        <v>18444398.739999998</v>
      </c>
      <c r="AI25" s="472">
        <v>0</v>
      </c>
      <c r="AJ25" s="472">
        <v>0</v>
      </c>
      <c r="AK25" s="472">
        <v>0</v>
      </c>
      <c r="AL25" s="472">
        <v>0</v>
      </c>
      <c r="AM25" s="472">
        <v>0</v>
      </c>
      <c r="AN25" s="472">
        <v>0</v>
      </c>
      <c r="AO25" s="472">
        <v>0</v>
      </c>
      <c r="AP25" s="472">
        <v>0</v>
      </c>
      <c r="AQ25" s="475">
        <f t="shared" si="52"/>
        <v>150491522.75999999</v>
      </c>
      <c r="AR25" s="471">
        <v>54243007</v>
      </c>
      <c r="AS25" s="472">
        <v>0</v>
      </c>
      <c r="AT25" s="472">
        <v>0</v>
      </c>
      <c r="AU25" s="472">
        <v>0</v>
      </c>
      <c r="AV25" s="472">
        <v>0</v>
      </c>
      <c r="AW25" s="472">
        <v>0</v>
      </c>
      <c r="AX25" s="472">
        <f>56300000+93500000</f>
        <v>149800000</v>
      </c>
      <c r="AY25" s="472">
        <v>0</v>
      </c>
      <c r="AZ25" s="472">
        <v>0</v>
      </c>
      <c r="BA25" s="472">
        <v>0</v>
      </c>
      <c r="BB25" s="472">
        <v>0</v>
      </c>
      <c r="BC25" s="472">
        <v>0</v>
      </c>
      <c r="BD25" s="472">
        <v>0</v>
      </c>
      <c r="BE25" s="472">
        <v>0</v>
      </c>
      <c r="BF25" s="472">
        <v>0</v>
      </c>
      <c r="BG25" s="472">
        <v>0</v>
      </c>
      <c r="BH25" s="473">
        <f t="shared" si="53"/>
        <v>204043007</v>
      </c>
      <c r="BI25" s="474">
        <v>64243007</v>
      </c>
      <c r="BJ25" s="472">
        <v>0</v>
      </c>
      <c r="BK25" s="472">
        <v>0</v>
      </c>
      <c r="BL25" s="472">
        <v>0</v>
      </c>
      <c r="BM25" s="472">
        <v>0</v>
      </c>
      <c r="BN25" s="472">
        <v>0</v>
      </c>
      <c r="BO25" s="472">
        <v>0</v>
      </c>
      <c r="BP25" s="472">
        <v>155000000</v>
      </c>
      <c r="BQ25" s="472">
        <v>0</v>
      </c>
      <c r="BR25" s="472">
        <v>0</v>
      </c>
      <c r="BS25" s="472">
        <v>0</v>
      </c>
      <c r="BT25" s="472">
        <v>0</v>
      </c>
      <c r="BU25" s="472">
        <v>0</v>
      </c>
      <c r="BV25" s="472">
        <v>0</v>
      </c>
      <c r="BW25" s="472">
        <v>0</v>
      </c>
      <c r="BX25" s="472">
        <v>0</v>
      </c>
      <c r="BY25" s="475">
        <f t="shared" si="54"/>
        <v>219243007</v>
      </c>
      <c r="BZ25" s="471">
        <v>74243007</v>
      </c>
      <c r="CA25" s="472">
        <v>0</v>
      </c>
      <c r="CB25" s="472">
        <v>0</v>
      </c>
      <c r="CC25" s="472">
        <v>0</v>
      </c>
      <c r="CD25" s="472">
        <v>0</v>
      </c>
      <c r="CE25" s="472">
        <v>0</v>
      </c>
      <c r="CF25" s="472">
        <v>0</v>
      </c>
      <c r="CG25" s="472">
        <v>180000000</v>
      </c>
      <c r="CH25" s="472">
        <v>0</v>
      </c>
      <c r="CI25" s="472">
        <v>0</v>
      </c>
      <c r="CJ25" s="472">
        <v>0</v>
      </c>
      <c r="CK25" s="472">
        <v>0</v>
      </c>
      <c r="CL25" s="472">
        <v>0</v>
      </c>
      <c r="CM25" s="472">
        <v>0</v>
      </c>
      <c r="CN25" s="472">
        <v>0</v>
      </c>
      <c r="CO25" s="472">
        <v>0</v>
      </c>
      <c r="CP25" s="473">
        <f t="shared" si="55"/>
        <v>254243007</v>
      </c>
      <c r="CQ25" s="461" t="s">
        <v>305</v>
      </c>
    </row>
    <row r="26" spans="1:95" x14ac:dyDescent="0.25">
      <c r="A26" s="457" t="s">
        <v>330</v>
      </c>
      <c r="B26" s="458" t="s">
        <v>14</v>
      </c>
      <c r="C26" s="459" t="s">
        <v>1204</v>
      </c>
      <c r="D26" s="460" t="s">
        <v>1177</v>
      </c>
      <c r="E26" s="461" t="s">
        <v>249</v>
      </c>
      <c r="F26" s="462" t="s">
        <v>306</v>
      </c>
      <c r="G26" s="476" t="s">
        <v>572</v>
      </c>
      <c r="H26" s="464">
        <v>4501</v>
      </c>
      <c r="I26" s="458" t="s">
        <v>201</v>
      </c>
      <c r="J26" s="477" t="s">
        <v>613</v>
      </c>
      <c r="K26" s="477" t="s">
        <v>1335</v>
      </c>
      <c r="L26" s="477" t="s">
        <v>852</v>
      </c>
      <c r="M26" s="480">
        <v>4501082</v>
      </c>
      <c r="N26" s="477" t="s">
        <v>1197</v>
      </c>
      <c r="O26" s="480">
        <v>450108200</v>
      </c>
      <c r="P26" s="481" t="s">
        <v>2198</v>
      </c>
      <c r="Q26" s="485">
        <v>1</v>
      </c>
      <c r="R26" s="486">
        <v>1</v>
      </c>
      <c r="S26" s="486">
        <v>1</v>
      </c>
      <c r="T26" s="486">
        <v>1</v>
      </c>
      <c r="U26" s="487">
        <v>1</v>
      </c>
      <c r="V26" s="471">
        <f t="shared" si="47"/>
        <v>299013633.99000001</v>
      </c>
      <c r="W26" s="472">
        <f t="shared" si="48"/>
        <v>442514623</v>
      </c>
      <c r="X26" s="472">
        <f t="shared" si="49"/>
        <v>468914623</v>
      </c>
      <c r="Y26" s="472">
        <f t="shared" si="50"/>
        <v>493914623</v>
      </c>
      <c r="Z26" s="473">
        <f t="shared" si="51"/>
        <v>1704357502.99</v>
      </c>
      <c r="AA26" s="474">
        <v>29249204.890000001</v>
      </c>
      <c r="AB26" s="472">
        <v>0</v>
      </c>
      <c r="AC26" s="472">
        <v>0</v>
      </c>
      <c r="AD26" s="472">
        <v>0</v>
      </c>
      <c r="AE26" s="472">
        <v>0</v>
      </c>
      <c r="AF26" s="472"/>
      <c r="AG26" s="472">
        <v>204580601.09999999</v>
      </c>
      <c r="AH26" s="472">
        <v>29300000</v>
      </c>
      <c r="AI26" s="472">
        <v>0</v>
      </c>
      <c r="AJ26" s="472">
        <v>0</v>
      </c>
      <c r="AK26" s="472">
        <v>0</v>
      </c>
      <c r="AL26" s="472">
        <v>0</v>
      </c>
      <c r="AM26" s="472">
        <v>0</v>
      </c>
      <c r="AN26" s="472">
        <v>0</v>
      </c>
      <c r="AO26" s="472">
        <v>0</v>
      </c>
      <c r="AP26" s="472">
        <v>35883828</v>
      </c>
      <c r="AQ26" s="475">
        <f t="shared" si="52"/>
        <v>299013633.99000001</v>
      </c>
      <c r="AR26" s="471">
        <v>73914623</v>
      </c>
      <c r="AS26" s="472">
        <v>80000000</v>
      </c>
      <c r="AT26" s="472">
        <v>0</v>
      </c>
      <c r="AU26" s="472">
        <v>0</v>
      </c>
      <c r="AV26" s="472">
        <v>0</v>
      </c>
      <c r="AW26" s="472">
        <v>0</v>
      </c>
      <c r="AX26" s="472">
        <v>288600000</v>
      </c>
      <c r="AY26" s="472">
        <v>0</v>
      </c>
      <c r="AZ26" s="472">
        <v>0</v>
      </c>
      <c r="BA26" s="472">
        <v>0</v>
      </c>
      <c r="BB26" s="472">
        <v>0</v>
      </c>
      <c r="BC26" s="472">
        <v>0</v>
      </c>
      <c r="BD26" s="472">
        <v>0</v>
      </c>
      <c r="BE26" s="472">
        <v>0</v>
      </c>
      <c r="BF26" s="472">
        <v>0</v>
      </c>
      <c r="BG26" s="472">
        <v>0</v>
      </c>
      <c r="BH26" s="473">
        <f t="shared" si="53"/>
        <v>442514623</v>
      </c>
      <c r="BI26" s="474">
        <v>83914623</v>
      </c>
      <c r="BJ26" s="472">
        <v>85000000</v>
      </c>
      <c r="BK26" s="472">
        <v>0</v>
      </c>
      <c r="BL26" s="472">
        <v>0</v>
      </c>
      <c r="BM26" s="472">
        <v>0</v>
      </c>
      <c r="BN26" s="472">
        <v>0</v>
      </c>
      <c r="BO26" s="472">
        <v>200000000</v>
      </c>
      <c r="BP26" s="472">
        <v>100000000</v>
      </c>
      <c r="BQ26" s="472">
        <v>0</v>
      </c>
      <c r="BR26" s="472">
        <v>0</v>
      </c>
      <c r="BS26" s="472">
        <v>0</v>
      </c>
      <c r="BT26" s="472">
        <v>0</v>
      </c>
      <c r="BU26" s="472">
        <v>0</v>
      </c>
      <c r="BV26" s="472">
        <v>0</v>
      </c>
      <c r="BW26" s="472">
        <v>0</v>
      </c>
      <c r="BX26" s="472">
        <v>0</v>
      </c>
      <c r="BY26" s="475">
        <f t="shared" si="54"/>
        <v>468914623</v>
      </c>
      <c r="BZ26" s="471">
        <v>86914623</v>
      </c>
      <c r="CA26" s="472">
        <v>87000000</v>
      </c>
      <c r="CB26" s="472">
        <v>0</v>
      </c>
      <c r="CC26" s="472">
        <v>0</v>
      </c>
      <c r="CD26" s="472">
        <v>0</v>
      </c>
      <c r="CE26" s="472">
        <v>0</v>
      </c>
      <c r="CF26" s="472">
        <v>200000000</v>
      </c>
      <c r="CG26" s="472">
        <v>120000000</v>
      </c>
      <c r="CH26" s="472">
        <v>0</v>
      </c>
      <c r="CI26" s="472">
        <v>0</v>
      </c>
      <c r="CJ26" s="472">
        <v>0</v>
      </c>
      <c r="CK26" s="472">
        <v>0</v>
      </c>
      <c r="CL26" s="472">
        <v>0</v>
      </c>
      <c r="CM26" s="472">
        <v>0</v>
      </c>
      <c r="CN26" s="472">
        <v>0</v>
      </c>
      <c r="CO26" s="472">
        <v>0</v>
      </c>
      <c r="CP26" s="473">
        <f t="shared" si="55"/>
        <v>493914623</v>
      </c>
      <c r="CQ26" s="461" t="s">
        <v>305</v>
      </c>
    </row>
    <row r="27" spans="1:95" x14ac:dyDescent="0.25">
      <c r="A27" s="457" t="s">
        <v>331</v>
      </c>
      <c r="B27" s="488" t="s">
        <v>13</v>
      </c>
      <c r="C27" s="459" t="s">
        <v>1204</v>
      </c>
      <c r="D27" s="460" t="s">
        <v>284</v>
      </c>
      <c r="E27" s="461" t="s">
        <v>255</v>
      </c>
      <c r="F27" s="482" t="s">
        <v>263</v>
      </c>
      <c r="G27" s="476" t="s">
        <v>33</v>
      </c>
      <c r="H27" s="464">
        <v>1702</v>
      </c>
      <c r="I27" s="458" t="s">
        <v>201</v>
      </c>
      <c r="J27" s="459" t="s">
        <v>614</v>
      </c>
      <c r="K27" s="459" t="s">
        <v>1336</v>
      </c>
      <c r="L27" s="459" t="s">
        <v>853</v>
      </c>
      <c r="M27" s="467">
        <v>1702007</v>
      </c>
      <c r="N27" s="459" t="s">
        <v>854</v>
      </c>
      <c r="O27" s="467">
        <v>170200700</v>
      </c>
      <c r="P27" s="481" t="s">
        <v>2197</v>
      </c>
      <c r="Q27" s="468">
        <v>1</v>
      </c>
      <c r="R27" s="469">
        <v>1</v>
      </c>
      <c r="S27" s="469">
        <v>2</v>
      </c>
      <c r="T27" s="469">
        <v>1</v>
      </c>
      <c r="U27" s="470">
        <f t="shared" ref="U27:U33" si="56">Q27+R27+S27+T27</f>
        <v>5</v>
      </c>
      <c r="V27" s="471">
        <f t="shared" si="47"/>
        <v>54803081</v>
      </c>
      <c r="W27" s="472">
        <f t="shared" si="48"/>
        <v>80000000</v>
      </c>
      <c r="X27" s="472">
        <f t="shared" si="49"/>
        <v>380000000</v>
      </c>
      <c r="Y27" s="472">
        <f t="shared" si="50"/>
        <v>80000000</v>
      </c>
      <c r="Z27" s="473">
        <f t="shared" si="51"/>
        <v>594803081</v>
      </c>
      <c r="AA27" s="474">
        <v>54803081</v>
      </c>
      <c r="AB27" s="472">
        <v>0</v>
      </c>
      <c r="AC27" s="472">
        <v>0</v>
      </c>
      <c r="AD27" s="472">
        <v>0</v>
      </c>
      <c r="AE27" s="472">
        <v>0</v>
      </c>
      <c r="AF27" s="472">
        <v>0</v>
      </c>
      <c r="AG27" s="472">
        <v>0</v>
      </c>
      <c r="AH27" s="472">
        <v>0</v>
      </c>
      <c r="AI27" s="472">
        <v>0</v>
      </c>
      <c r="AJ27" s="472">
        <v>0</v>
      </c>
      <c r="AK27" s="472">
        <v>0</v>
      </c>
      <c r="AL27" s="472">
        <v>0</v>
      </c>
      <c r="AM27" s="472">
        <v>0</v>
      </c>
      <c r="AN27" s="472">
        <v>0</v>
      </c>
      <c r="AO27" s="472">
        <v>0</v>
      </c>
      <c r="AP27" s="472">
        <v>0</v>
      </c>
      <c r="AQ27" s="475">
        <f t="shared" si="52"/>
        <v>54803081</v>
      </c>
      <c r="AR27" s="471">
        <v>0</v>
      </c>
      <c r="AS27" s="472">
        <v>0</v>
      </c>
      <c r="AT27" s="472">
        <v>0</v>
      </c>
      <c r="AU27" s="472">
        <v>0</v>
      </c>
      <c r="AV27" s="472">
        <v>0</v>
      </c>
      <c r="AW27" s="472">
        <v>0</v>
      </c>
      <c r="AX27" s="472">
        <v>80000000</v>
      </c>
      <c r="AY27" s="472">
        <v>0</v>
      </c>
      <c r="AZ27" s="472">
        <v>0</v>
      </c>
      <c r="BA27" s="472">
        <v>0</v>
      </c>
      <c r="BB27" s="472">
        <v>0</v>
      </c>
      <c r="BC27" s="472">
        <v>0</v>
      </c>
      <c r="BD27" s="472">
        <v>0</v>
      </c>
      <c r="BE27" s="472">
        <v>0</v>
      </c>
      <c r="BF27" s="472">
        <v>0</v>
      </c>
      <c r="BG27" s="472">
        <v>0</v>
      </c>
      <c r="BH27" s="473">
        <f t="shared" si="53"/>
        <v>80000000</v>
      </c>
      <c r="BI27" s="474">
        <v>0</v>
      </c>
      <c r="BJ27" s="472">
        <v>0</v>
      </c>
      <c r="BK27" s="472">
        <v>0</v>
      </c>
      <c r="BL27" s="472">
        <v>0</v>
      </c>
      <c r="BM27" s="472">
        <v>0</v>
      </c>
      <c r="BN27" s="472">
        <v>0</v>
      </c>
      <c r="BO27" s="472">
        <v>80000000</v>
      </c>
      <c r="BP27" s="472">
        <v>0</v>
      </c>
      <c r="BQ27" s="472">
        <v>0</v>
      </c>
      <c r="BR27" s="472">
        <v>0</v>
      </c>
      <c r="BS27" s="472">
        <v>0</v>
      </c>
      <c r="BT27" s="472">
        <v>0</v>
      </c>
      <c r="BU27" s="472">
        <v>0</v>
      </c>
      <c r="BV27" s="472">
        <v>0</v>
      </c>
      <c r="BW27" s="472">
        <v>300000000</v>
      </c>
      <c r="BX27" s="472">
        <v>0</v>
      </c>
      <c r="BY27" s="475">
        <f t="shared" si="54"/>
        <v>380000000</v>
      </c>
      <c r="BZ27" s="471">
        <v>0</v>
      </c>
      <c r="CA27" s="472">
        <v>0</v>
      </c>
      <c r="CB27" s="472">
        <v>0</v>
      </c>
      <c r="CC27" s="472">
        <v>0</v>
      </c>
      <c r="CD27" s="472">
        <v>0</v>
      </c>
      <c r="CE27" s="472">
        <v>0</v>
      </c>
      <c r="CF27" s="472">
        <v>80000000</v>
      </c>
      <c r="CG27" s="472">
        <v>0</v>
      </c>
      <c r="CH27" s="472">
        <v>0</v>
      </c>
      <c r="CI27" s="472">
        <v>0</v>
      </c>
      <c r="CJ27" s="472">
        <v>0</v>
      </c>
      <c r="CK27" s="472">
        <v>0</v>
      </c>
      <c r="CL27" s="472">
        <v>0</v>
      </c>
      <c r="CM27" s="472">
        <v>0</v>
      </c>
      <c r="CN27" s="472">
        <v>0</v>
      </c>
      <c r="CO27" s="472">
        <v>0</v>
      </c>
      <c r="CP27" s="473">
        <f t="shared" si="55"/>
        <v>80000000</v>
      </c>
      <c r="CQ27" s="461" t="s">
        <v>286</v>
      </c>
    </row>
    <row r="28" spans="1:95" x14ac:dyDescent="0.25">
      <c r="A28" s="457" t="s">
        <v>332</v>
      </c>
      <c r="B28" s="488" t="s">
        <v>13</v>
      </c>
      <c r="C28" s="459" t="s">
        <v>1204</v>
      </c>
      <c r="D28" s="460" t="s">
        <v>284</v>
      </c>
      <c r="E28" s="461" t="s">
        <v>255</v>
      </c>
      <c r="F28" s="482" t="s">
        <v>263</v>
      </c>
      <c r="G28" s="476" t="s">
        <v>33</v>
      </c>
      <c r="H28" s="464">
        <v>1702</v>
      </c>
      <c r="I28" s="458" t="s">
        <v>201</v>
      </c>
      <c r="J28" s="459" t="s">
        <v>615</v>
      </c>
      <c r="K28" s="459" t="s">
        <v>1337</v>
      </c>
      <c r="L28" s="459" t="s">
        <v>34</v>
      </c>
      <c r="M28" s="467">
        <v>1702010</v>
      </c>
      <c r="N28" s="459" t="s">
        <v>35</v>
      </c>
      <c r="O28" s="467">
        <v>170201000</v>
      </c>
      <c r="P28" s="481" t="s">
        <v>2197</v>
      </c>
      <c r="Q28" s="468">
        <v>700</v>
      </c>
      <c r="R28" s="469">
        <v>700</v>
      </c>
      <c r="S28" s="469">
        <v>700</v>
      </c>
      <c r="T28" s="469">
        <v>700</v>
      </c>
      <c r="U28" s="470">
        <f t="shared" si="56"/>
        <v>2800</v>
      </c>
      <c r="V28" s="471">
        <f t="shared" si="47"/>
        <v>403091344</v>
      </c>
      <c r="W28" s="472">
        <f t="shared" si="48"/>
        <v>474948724</v>
      </c>
      <c r="X28" s="472">
        <f t="shared" si="49"/>
        <v>503894224</v>
      </c>
      <c r="Y28" s="472">
        <f t="shared" si="50"/>
        <v>534897512</v>
      </c>
      <c r="Z28" s="473">
        <f t="shared" si="51"/>
        <v>1916831804</v>
      </c>
      <c r="AA28" s="474">
        <v>209539673</v>
      </c>
      <c r="AB28" s="472">
        <v>0</v>
      </c>
      <c r="AC28" s="472">
        <v>0</v>
      </c>
      <c r="AD28" s="472">
        <v>0</v>
      </c>
      <c r="AE28" s="472">
        <v>0</v>
      </c>
      <c r="AF28" s="472">
        <v>0</v>
      </c>
      <c r="AG28" s="472">
        <v>177024108</v>
      </c>
      <c r="AH28" s="472">
        <v>16527563</v>
      </c>
      <c r="AI28" s="472">
        <v>0</v>
      </c>
      <c r="AJ28" s="472">
        <v>0</v>
      </c>
      <c r="AK28" s="472">
        <v>0</v>
      </c>
      <c r="AL28" s="472">
        <v>0</v>
      </c>
      <c r="AM28" s="472">
        <v>0</v>
      </c>
      <c r="AN28" s="472">
        <v>0</v>
      </c>
      <c r="AO28" s="472">
        <v>0</v>
      </c>
      <c r="AP28" s="472">
        <v>0</v>
      </c>
      <c r="AQ28" s="475">
        <f t="shared" si="52"/>
        <v>403091344</v>
      </c>
      <c r="AR28" s="471">
        <v>282348724</v>
      </c>
      <c r="AS28" s="472">
        <v>0</v>
      </c>
      <c r="AT28" s="472">
        <v>0</v>
      </c>
      <c r="AU28" s="472">
        <v>0</v>
      </c>
      <c r="AV28" s="472">
        <v>0</v>
      </c>
      <c r="AW28" s="472">
        <v>0</v>
      </c>
      <c r="AX28" s="472">
        <v>192600000</v>
      </c>
      <c r="AY28" s="472">
        <v>0</v>
      </c>
      <c r="AZ28" s="472">
        <v>0</v>
      </c>
      <c r="BA28" s="472">
        <v>0</v>
      </c>
      <c r="BB28" s="472">
        <v>0</v>
      </c>
      <c r="BC28" s="472">
        <v>0</v>
      </c>
      <c r="BD28" s="472">
        <v>0</v>
      </c>
      <c r="BE28" s="472">
        <v>0</v>
      </c>
      <c r="BF28" s="472">
        <v>0</v>
      </c>
      <c r="BG28" s="472">
        <v>0</v>
      </c>
      <c r="BH28" s="473">
        <f t="shared" si="53"/>
        <v>474948724</v>
      </c>
      <c r="BI28" s="474">
        <v>299348724</v>
      </c>
      <c r="BJ28" s="472">
        <v>0</v>
      </c>
      <c r="BK28" s="472">
        <v>0</v>
      </c>
      <c r="BL28" s="472">
        <v>0</v>
      </c>
      <c r="BM28" s="472">
        <v>0</v>
      </c>
      <c r="BN28" s="472">
        <v>0</v>
      </c>
      <c r="BO28" s="472">
        <v>110000000</v>
      </c>
      <c r="BP28" s="472">
        <v>94545500</v>
      </c>
      <c r="BQ28" s="472">
        <v>0</v>
      </c>
      <c r="BR28" s="472">
        <v>0</v>
      </c>
      <c r="BS28" s="472">
        <v>0</v>
      </c>
      <c r="BT28" s="472">
        <v>0</v>
      </c>
      <c r="BU28" s="472">
        <v>0</v>
      </c>
      <c r="BV28" s="472">
        <v>0</v>
      </c>
      <c r="BW28" s="472">
        <v>0</v>
      </c>
      <c r="BX28" s="472">
        <v>0</v>
      </c>
      <c r="BY28" s="475">
        <f t="shared" si="54"/>
        <v>503894224</v>
      </c>
      <c r="BZ28" s="471">
        <v>312348724</v>
      </c>
      <c r="CA28" s="472">
        <v>0</v>
      </c>
      <c r="CB28" s="472">
        <v>0</v>
      </c>
      <c r="CC28" s="472">
        <v>0</v>
      </c>
      <c r="CD28" s="472">
        <v>0</v>
      </c>
      <c r="CE28" s="472">
        <v>0</v>
      </c>
      <c r="CF28" s="472">
        <v>120000000</v>
      </c>
      <c r="CG28" s="472">
        <v>102548788</v>
      </c>
      <c r="CH28" s="472">
        <v>0</v>
      </c>
      <c r="CI28" s="472">
        <v>0</v>
      </c>
      <c r="CJ28" s="472">
        <v>0</v>
      </c>
      <c r="CK28" s="472">
        <v>0</v>
      </c>
      <c r="CL28" s="472">
        <v>0</v>
      </c>
      <c r="CM28" s="472">
        <v>0</v>
      </c>
      <c r="CN28" s="472">
        <v>0</v>
      </c>
      <c r="CO28" s="472">
        <v>0</v>
      </c>
      <c r="CP28" s="473">
        <f t="shared" si="55"/>
        <v>534897512</v>
      </c>
      <c r="CQ28" s="461" t="s">
        <v>565</v>
      </c>
    </row>
    <row r="29" spans="1:95" x14ac:dyDescent="0.25">
      <c r="A29" s="457" t="s">
        <v>333</v>
      </c>
      <c r="B29" s="488" t="s">
        <v>13</v>
      </c>
      <c r="C29" s="459" t="s">
        <v>1204</v>
      </c>
      <c r="D29" s="460" t="s">
        <v>284</v>
      </c>
      <c r="E29" s="461" t="s">
        <v>255</v>
      </c>
      <c r="F29" s="482" t="s">
        <v>263</v>
      </c>
      <c r="G29" s="476" t="s">
        <v>33</v>
      </c>
      <c r="H29" s="464">
        <v>1702</v>
      </c>
      <c r="I29" s="458" t="s">
        <v>200</v>
      </c>
      <c r="J29" s="459" t="s">
        <v>616</v>
      </c>
      <c r="K29" s="459" t="s">
        <v>1338</v>
      </c>
      <c r="L29" s="459" t="s">
        <v>855</v>
      </c>
      <c r="M29" s="467">
        <v>1702016</v>
      </c>
      <c r="N29" s="459" t="s">
        <v>856</v>
      </c>
      <c r="O29" s="467">
        <v>170201600</v>
      </c>
      <c r="P29" s="460" t="s">
        <v>2197</v>
      </c>
      <c r="Q29" s="468">
        <v>1</v>
      </c>
      <c r="R29" s="469">
        <v>1</v>
      </c>
      <c r="S29" s="469">
        <v>1</v>
      </c>
      <c r="T29" s="469">
        <v>1</v>
      </c>
      <c r="U29" s="470">
        <f t="shared" si="56"/>
        <v>4</v>
      </c>
      <c r="V29" s="471">
        <f t="shared" si="47"/>
        <v>0</v>
      </c>
      <c r="W29" s="472">
        <f t="shared" si="48"/>
        <v>0</v>
      </c>
      <c r="X29" s="472">
        <f t="shared" si="49"/>
        <v>0</v>
      </c>
      <c r="Y29" s="472">
        <f t="shared" si="50"/>
        <v>0</v>
      </c>
      <c r="Z29" s="473">
        <f t="shared" si="51"/>
        <v>0</v>
      </c>
      <c r="AA29" s="474">
        <v>0</v>
      </c>
      <c r="AB29" s="472">
        <v>0</v>
      </c>
      <c r="AC29" s="472">
        <v>0</v>
      </c>
      <c r="AD29" s="472">
        <v>0</v>
      </c>
      <c r="AE29" s="472">
        <v>0</v>
      </c>
      <c r="AF29" s="472">
        <v>0</v>
      </c>
      <c r="AG29" s="472">
        <v>0</v>
      </c>
      <c r="AH29" s="472">
        <v>0</v>
      </c>
      <c r="AI29" s="472">
        <v>0</v>
      </c>
      <c r="AJ29" s="472">
        <v>0</v>
      </c>
      <c r="AK29" s="472">
        <v>0</v>
      </c>
      <c r="AL29" s="472">
        <v>0</v>
      </c>
      <c r="AM29" s="472">
        <v>0</v>
      </c>
      <c r="AN29" s="472">
        <v>0</v>
      </c>
      <c r="AO29" s="472">
        <v>0</v>
      </c>
      <c r="AP29" s="472">
        <v>0</v>
      </c>
      <c r="AQ29" s="475">
        <f t="shared" si="52"/>
        <v>0</v>
      </c>
      <c r="AR29" s="471">
        <v>0</v>
      </c>
      <c r="AS29" s="472">
        <v>0</v>
      </c>
      <c r="AT29" s="472">
        <v>0</v>
      </c>
      <c r="AU29" s="472">
        <v>0</v>
      </c>
      <c r="AV29" s="472">
        <v>0</v>
      </c>
      <c r="AW29" s="472">
        <v>0</v>
      </c>
      <c r="AX29" s="472">
        <v>0</v>
      </c>
      <c r="AY29" s="472">
        <v>0</v>
      </c>
      <c r="AZ29" s="472">
        <v>0</v>
      </c>
      <c r="BA29" s="472">
        <v>0</v>
      </c>
      <c r="BB29" s="472">
        <v>0</v>
      </c>
      <c r="BC29" s="472">
        <v>0</v>
      </c>
      <c r="BD29" s="472">
        <v>0</v>
      </c>
      <c r="BE29" s="472">
        <v>0</v>
      </c>
      <c r="BF29" s="472">
        <v>0</v>
      </c>
      <c r="BG29" s="472">
        <v>0</v>
      </c>
      <c r="BH29" s="473">
        <f t="shared" si="53"/>
        <v>0</v>
      </c>
      <c r="BI29" s="474">
        <v>0</v>
      </c>
      <c r="BJ29" s="472">
        <v>0</v>
      </c>
      <c r="BK29" s="472">
        <v>0</v>
      </c>
      <c r="BL29" s="472">
        <v>0</v>
      </c>
      <c r="BM29" s="472">
        <v>0</v>
      </c>
      <c r="BN29" s="472">
        <v>0</v>
      </c>
      <c r="BO29" s="472">
        <v>0</v>
      </c>
      <c r="BP29" s="472">
        <v>0</v>
      </c>
      <c r="BQ29" s="472">
        <v>0</v>
      </c>
      <c r="BR29" s="472">
        <v>0</v>
      </c>
      <c r="BS29" s="472">
        <v>0</v>
      </c>
      <c r="BT29" s="472">
        <v>0</v>
      </c>
      <c r="BU29" s="472">
        <v>0</v>
      </c>
      <c r="BV29" s="472">
        <v>0</v>
      </c>
      <c r="BW29" s="472">
        <v>0</v>
      </c>
      <c r="BX29" s="472">
        <v>0</v>
      </c>
      <c r="BY29" s="475">
        <f t="shared" si="54"/>
        <v>0</v>
      </c>
      <c r="BZ29" s="471">
        <v>0</v>
      </c>
      <c r="CA29" s="472">
        <v>0</v>
      </c>
      <c r="CB29" s="472">
        <v>0</v>
      </c>
      <c r="CC29" s="472">
        <v>0</v>
      </c>
      <c r="CD29" s="472">
        <v>0</v>
      </c>
      <c r="CE29" s="472">
        <v>0</v>
      </c>
      <c r="CF29" s="472">
        <v>0</v>
      </c>
      <c r="CG29" s="472">
        <v>0</v>
      </c>
      <c r="CH29" s="472">
        <v>0</v>
      </c>
      <c r="CI29" s="472">
        <v>0</v>
      </c>
      <c r="CJ29" s="472">
        <v>0</v>
      </c>
      <c r="CK29" s="472">
        <v>0</v>
      </c>
      <c r="CL29" s="472">
        <v>0</v>
      </c>
      <c r="CM29" s="472">
        <v>0</v>
      </c>
      <c r="CN29" s="472">
        <v>0</v>
      </c>
      <c r="CO29" s="472">
        <v>0</v>
      </c>
      <c r="CP29" s="473">
        <f t="shared" si="55"/>
        <v>0</v>
      </c>
      <c r="CQ29" s="461" t="s">
        <v>286</v>
      </c>
    </row>
    <row r="30" spans="1:95" x14ac:dyDescent="0.25">
      <c r="A30" s="457" t="s">
        <v>334</v>
      </c>
      <c r="B30" s="488" t="s">
        <v>13</v>
      </c>
      <c r="C30" s="459" t="s">
        <v>1204</v>
      </c>
      <c r="D30" s="460" t="s">
        <v>284</v>
      </c>
      <c r="E30" s="461" t="s">
        <v>255</v>
      </c>
      <c r="F30" s="482" t="s">
        <v>263</v>
      </c>
      <c r="G30" s="476" t="s">
        <v>33</v>
      </c>
      <c r="H30" s="464">
        <v>1702</v>
      </c>
      <c r="I30" s="458" t="s">
        <v>201</v>
      </c>
      <c r="J30" s="459" t="s">
        <v>617</v>
      </c>
      <c r="K30" s="459" t="s">
        <v>1339</v>
      </c>
      <c r="L30" s="459" t="s">
        <v>857</v>
      </c>
      <c r="M30" s="467">
        <v>1702023</v>
      </c>
      <c r="N30" s="459" t="s">
        <v>858</v>
      </c>
      <c r="O30" s="467">
        <v>170202300</v>
      </c>
      <c r="P30" s="481" t="s">
        <v>2197</v>
      </c>
      <c r="Q30" s="468">
        <v>0</v>
      </c>
      <c r="R30" s="469">
        <v>0</v>
      </c>
      <c r="S30" s="469">
        <v>0</v>
      </c>
      <c r="T30" s="469">
        <v>1</v>
      </c>
      <c r="U30" s="470">
        <f t="shared" si="56"/>
        <v>1</v>
      </c>
      <c r="V30" s="471">
        <f t="shared" si="47"/>
        <v>0</v>
      </c>
      <c r="W30" s="472">
        <f t="shared" si="48"/>
        <v>0</v>
      </c>
      <c r="X30" s="472">
        <f t="shared" si="49"/>
        <v>0</v>
      </c>
      <c r="Y30" s="472">
        <f t="shared" si="50"/>
        <v>50000000</v>
      </c>
      <c r="Z30" s="473">
        <f t="shared" si="51"/>
        <v>50000000</v>
      </c>
      <c r="AA30" s="474">
        <v>0</v>
      </c>
      <c r="AB30" s="472">
        <v>0</v>
      </c>
      <c r="AC30" s="472">
        <v>0</v>
      </c>
      <c r="AD30" s="472">
        <v>0</v>
      </c>
      <c r="AE30" s="472">
        <v>0</v>
      </c>
      <c r="AF30" s="472">
        <v>0</v>
      </c>
      <c r="AG30" s="472">
        <v>0</v>
      </c>
      <c r="AH30" s="472">
        <v>0</v>
      </c>
      <c r="AI30" s="472">
        <v>0</v>
      </c>
      <c r="AJ30" s="472">
        <v>0</v>
      </c>
      <c r="AK30" s="472">
        <v>0</v>
      </c>
      <c r="AL30" s="472">
        <v>0</v>
      </c>
      <c r="AM30" s="472">
        <v>0</v>
      </c>
      <c r="AN30" s="472">
        <v>0</v>
      </c>
      <c r="AO30" s="472">
        <v>0</v>
      </c>
      <c r="AP30" s="472">
        <v>0</v>
      </c>
      <c r="AQ30" s="475">
        <f t="shared" si="52"/>
        <v>0</v>
      </c>
      <c r="AR30" s="471">
        <v>0</v>
      </c>
      <c r="AS30" s="472">
        <v>0</v>
      </c>
      <c r="AT30" s="472">
        <v>0</v>
      </c>
      <c r="AU30" s="472">
        <v>0</v>
      </c>
      <c r="AV30" s="472">
        <v>0</v>
      </c>
      <c r="AW30" s="472">
        <v>0</v>
      </c>
      <c r="AX30" s="472">
        <v>0</v>
      </c>
      <c r="AY30" s="472">
        <v>0</v>
      </c>
      <c r="AZ30" s="472">
        <v>0</v>
      </c>
      <c r="BA30" s="472">
        <v>0</v>
      </c>
      <c r="BB30" s="472">
        <v>0</v>
      </c>
      <c r="BC30" s="472">
        <v>0</v>
      </c>
      <c r="BD30" s="472">
        <v>0</v>
      </c>
      <c r="BE30" s="472">
        <v>0</v>
      </c>
      <c r="BF30" s="472">
        <v>0</v>
      </c>
      <c r="BG30" s="472">
        <v>0</v>
      </c>
      <c r="BH30" s="473">
        <f t="shared" si="53"/>
        <v>0</v>
      </c>
      <c r="BI30" s="474">
        <v>0</v>
      </c>
      <c r="BJ30" s="472">
        <v>0</v>
      </c>
      <c r="BK30" s="472">
        <v>0</v>
      </c>
      <c r="BL30" s="472">
        <v>0</v>
      </c>
      <c r="BM30" s="472">
        <v>0</v>
      </c>
      <c r="BN30" s="472">
        <v>0</v>
      </c>
      <c r="BO30" s="472">
        <v>0</v>
      </c>
      <c r="BP30" s="472">
        <v>0</v>
      </c>
      <c r="BQ30" s="472">
        <v>0</v>
      </c>
      <c r="BR30" s="472">
        <v>0</v>
      </c>
      <c r="BS30" s="472">
        <v>0</v>
      </c>
      <c r="BT30" s="472">
        <v>0</v>
      </c>
      <c r="BU30" s="472">
        <v>0</v>
      </c>
      <c r="BV30" s="472">
        <v>0</v>
      </c>
      <c r="BW30" s="472">
        <v>0</v>
      </c>
      <c r="BX30" s="472">
        <v>0</v>
      </c>
      <c r="BY30" s="475">
        <f t="shared" si="54"/>
        <v>0</v>
      </c>
      <c r="BZ30" s="471">
        <v>50000000</v>
      </c>
      <c r="CA30" s="472">
        <v>0</v>
      </c>
      <c r="CB30" s="472">
        <v>0</v>
      </c>
      <c r="CC30" s="472">
        <v>0</v>
      </c>
      <c r="CD30" s="472">
        <v>0</v>
      </c>
      <c r="CE30" s="472">
        <v>0</v>
      </c>
      <c r="CF30" s="472">
        <v>0</v>
      </c>
      <c r="CG30" s="472">
        <v>0</v>
      </c>
      <c r="CH30" s="472">
        <v>0</v>
      </c>
      <c r="CI30" s="472">
        <v>0</v>
      </c>
      <c r="CJ30" s="472">
        <v>0</v>
      </c>
      <c r="CK30" s="472">
        <v>0</v>
      </c>
      <c r="CL30" s="472">
        <v>0</v>
      </c>
      <c r="CM30" s="472">
        <v>0</v>
      </c>
      <c r="CN30" s="472">
        <v>0</v>
      </c>
      <c r="CO30" s="472">
        <v>0</v>
      </c>
      <c r="CP30" s="473">
        <f t="shared" si="55"/>
        <v>50000000</v>
      </c>
      <c r="CQ30" s="461" t="s">
        <v>292</v>
      </c>
    </row>
    <row r="31" spans="1:95" x14ac:dyDescent="0.25">
      <c r="A31" s="457" t="s">
        <v>335</v>
      </c>
      <c r="B31" s="488" t="s">
        <v>13</v>
      </c>
      <c r="C31" s="459" t="s">
        <v>1205</v>
      </c>
      <c r="D31" s="460" t="s">
        <v>284</v>
      </c>
      <c r="E31" s="461" t="s">
        <v>255</v>
      </c>
      <c r="F31" s="482" t="s">
        <v>263</v>
      </c>
      <c r="G31" s="476" t="s">
        <v>33</v>
      </c>
      <c r="H31" s="464">
        <v>1702</v>
      </c>
      <c r="I31" s="458" t="s">
        <v>201</v>
      </c>
      <c r="J31" s="459" t="s">
        <v>618</v>
      </c>
      <c r="K31" s="459" t="s">
        <v>1340</v>
      </c>
      <c r="L31" s="459" t="s">
        <v>859</v>
      </c>
      <c r="M31" s="467">
        <v>1702025</v>
      </c>
      <c r="N31" s="459" t="s">
        <v>860</v>
      </c>
      <c r="O31" s="467">
        <v>170202500</v>
      </c>
      <c r="P31" s="481" t="s">
        <v>2197</v>
      </c>
      <c r="Q31" s="468">
        <v>0</v>
      </c>
      <c r="R31" s="469">
        <v>0</v>
      </c>
      <c r="S31" s="469">
        <v>1</v>
      </c>
      <c r="T31" s="469">
        <v>0</v>
      </c>
      <c r="U31" s="470">
        <f t="shared" si="56"/>
        <v>1</v>
      </c>
      <c r="V31" s="471">
        <f t="shared" si="47"/>
        <v>0</v>
      </c>
      <c r="W31" s="472">
        <f t="shared" si="48"/>
        <v>0</v>
      </c>
      <c r="X31" s="472">
        <f t="shared" si="49"/>
        <v>2500000000</v>
      </c>
      <c r="Y31" s="472">
        <f t="shared" si="50"/>
        <v>0</v>
      </c>
      <c r="Z31" s="473">
        <f t="shared" si="51"/>
        <v>2500000000</v>
      </c>
      <c r="AA31" s="474">
        <v>0</v>
      </c>
      <c r="AB31" s="472">
        <v>0</v>
      </c>
      <c r="AC31" s="472">
        <v>0</v>
      </c>
      <c r="AD31" s="472">
        <v>0</v>
      </c>
      <c r="AE31" s="472">
        <v>0</v>
      </c>
      <c r="AF31" s="472">
        <v>0</v>
      </c>
      <c r="AG31" s="472">
        <v>0</v>
      </c>
      <c r="AH31" s="472">
        <v>0</v>
      </c>
      <c r="AI31" s="472">
        <v>0</v>
      </c>
      <c r="AJ31" s="472">
        <v>0</v>
      </c>
      <c r="AK31" s="472">
        <v>0</v>
      </c>
      <c r="AL31" s="472">
        <v>0</v>
      </c>
      <c r="AM31" s="472">
        <v>0</v>
      </c>
      <c r="AN31" s="472">
        <v>0</v>
      </c>
      <c r="AO31" s="472">
        <v>0</v>
      </c>
      <c r="AP31" s="472">
        <v>0</v>
      </c>
      <c r="AQ31" s="475">
        <f t="shared" si="52"/>
        <v>0</v>
      </c>
      <c r="AR31" s="471">
        <v>0</v>
      </c>
      <c r="AS31" s="472">
        <v>0</v>
      </c>
      <c r="AT31" s="472">
        <v>0</v>
      </c>
      <c r="AU31" s="472">
        <v>0</v>
      </c>
      <c r="AV31" s="472">
        <v>0</v>
      </c>
      <c r="AW31" s="472">
        <v>0</v>
      </c>
      <c r="AX31" s="472">
        <v>0</v>
      </c>
      <c r="AY31" s="472">
        <v>0</v>
      </c>
      <c r="AZ31" s="472">
        <v>0</v>
      </c>
      <c r="BA31" s="472">
        <v>0</v>
      </c>
      <c r="BB31" s="472">
        <v>0</v>
      </c>
      <c r="BC31" s="472">
        <v>0</v>
      </c>
      <c r="BD31" s="472">
        <v>0</v>
      </c>
      <c r="BE31" s="472">
        <v>0</v>
      </c>
      <c r="BF31" s="472">
        <v>0</v>
      </c>
      <c r="BG31" s="472">
        <v>0</v>
      </c>
      <c r="BH31" s="473">
        <f t="shared" si="53"/>
        <v>0</v>
      </c>
      <c r="BI31" s="474">
        <v>0</v>
      </c>
      <c r="BJ31" s="472">
        <v>0</v>
      </c>
      <c r="BK31" s="472">
        <v>0</v>
      </c>
      <c r="BL31" s="472">
        <v>0</v>
      </c>
      <c r="BM31" s="472">
        <v>0</v>
      </c>
      <c r="BN31" s="472">
        <v>0</v>
      </c>
      <c r="BO31" s="472">
        <v>0</v>
      </c>
      <c r="BP31" s="472">
        <v>0</v>
      </c>
      <c r="BQ31" s="472">
        <v>0</v>
      </c>
      <c r="BR31" s="472">
        <v>0</v>
      </c>
      <c r="BS31" s="472">
        <v>0</v>
      </c>
      <c r="BT31" s="472">
        <v>0</v>
      </c>
      <c r="BU31" s="472">
        <v>0</v>
      </c>
      <c r="BV31" s="472">
        <v>0</v>
      </c>
      <c r="BW31" s="472">
        <v>2500000000</v>
      </c>
      <c r="BX31" s="472">
        <v>0</v>
      </c>
      <c r="BY31" s="475">
        <f t="shared" si="54"/>
        <v>2500000000</v>
      </c>
      <c r="BZ31" s="471">
        <v>0</v>
      </c>
      <c r="CA31" s="472">
        <v>0</v>
      </c>
      <c r="CB31" s="472">
        <v>0</v>
      </c>
      <c r="CC31" s="472">
        <v>0</v>
      </c>
      <c r="CD31" s="472">
        <v>0</v>
      </c>
      <c r="CE31" s="472">
        <v>0</v>
      </c>
      <c r="CF31" s="472">
        <v>0</v>
      </c>
      <c r="CG31" s="472">
        <v>0</v>
      </c>
      <c r="CH31" s="472">
        <v>0</v>
      </c>
      <c r="CI31" s="472">
        <v>0</v>
      </c>
      <c r="CJ31" s="472">
        <v>0</v>
      </c>
      <c r="CK31" s="472">
        <v>0</v>
      </c>
      <c r="CL31" s="472">
        <v>0</v>
      </c>
      <c r="CM31" s="472">
        <v>0</v>
      </c>
      <c r="CN31" s="472">
        <v>0</v>
      </c>
      <c r="CO31" s="472">
        <v>0</v>
      </c>
      <c r="CP31" s="473">
        <f t="shared" si="55"/>
        <v>0</v>
      </c>
      <c r="CQ31" s="461" t="s">
        <v>292</v>
      </c>
    </row>
    <row r="32" spans="1:95" x14ac:dyDescent="0.25">
      <c r="A32" s="457" t="s">
        <v>336</v>
      </c>
      <c r="B32" s="488" t="s">
        <v>13</v>
      </c>
      <c r="C32" s="459" t="s">
        <v>1205</v>
      </c>
      <c r="D32" s="460" t="s">
        <v>284</v>
      </c>
      <c r="E32" s="461" t="s">
        <v>255</v>
      </c>
      <c r="F32" s="462" t="s">
        <v>263</v>
      </c>
      <c r="G32" s="463" t="s">
        <v>33</v>
      </c>
      <c r="H32" s="464">
        <v>1702</v>
      </c>
      <c r="I32" s="465" t="s">
        <v>201</v>
      </c>
      <c r="J32" s="459" t="s">
        <v>619</v>
      </c>
      <c r="K32" s="459" t="s">
        <v>1341</v>
      </c>
      <c r="L32" s="459" t="s">
        <v>861</v>
      </c>
      <c r="M32" s="467">
        <v>1702038</v>
      </c>
      <c r="N32" s="459" t="s">
        <v>862</v>
      </c>
      <c r="O32" s="467">
        <v>170203805</v>
      </c>
      <c r="P32" s="481" t="s">
        <v>2197</v>
      </c>
      <c r="Q32" s="468">
        <v>2</v>
      </c>
      <c r="R32" s="469">
        <v>4</v>
      </c>
      <c r="S32" s="469">
        <v>4</v>
      </c>
      <c r="T32" s="469">
        <v>4</v>
      </c>
      <c r="U32" s="470">
        <f t="shared" si="56"/>
        <v>14</v>
      </c>
      <c r="V32" s="471">
        <f t="shared" si="47"/>
        <v>23236394.850000001</v>
      </c>
      <c r="W32" s="472">
        <f t="shared" si="48"/>
        <v>52000000</v>
      </c>
      <c r="X32" s="472">
        <f t="shared" si="49"/>
        <v>100000000</v>
      </c>
      <c r="Y32" s="472">
        <f t="shared" si="50"/>
        <v>130000000</v>
      </c>
      <c r="Z32" s="473">
        <f t="shared" si="51"/>
        <v>305236394.85000002</v>
      </c>
      <c r="AA32" s="474">
        <v>0</v>
      </c>
      <c r="AB32" s="472">
        <v>0</v>
      </c>
      <c r="AC32" s="472">
        <v>0</v>
      </c>
      <c r="AD32" s="472">
        <v>0</v>
      </c>
      <c r="AE32" s="472">
        <v>0</v>
      </c>
      <c r="AF32" s="472">
        <v>0</v>
      </c>
      <c r="AG32" s="472">
        <v>23236394.850000001</v>
      </c>
      <c r="AH32" s="472">
        <v>0</v>
      </c>
      <c r="AI32" s="472">
        <v>0</v>
      </c>
      <c r="AJ32" s="472">
        <v>0</v>
      </c>
      <c r="AK32" s="472">
        <v>0</v>
      </c>
      <c r="AL32" s="472">
        <v>0</v>
      </c>
      <c r="AM32" s="472">
        <v>0</v>
      </c>
      <c r="AN32" s="472">
        <v>0</v>
      </c>
      <c r="AO32" s="472">
        <v>0</v>
      </c>
      <c r="AP32" s="472">
        <v>0</v>
      </c>
      <c r="AQ32" s="475">
        <f t="shared" si="52"/>
        <v>23236394.850000001</v>
      </c>
      <c r="AR32" s="471">
        <f>22000000+30000000</f>
        <v>52000000</v>
      </c>
      <c r="AS32" s="472">
        <v>0</v>
      </c>
      <c r="AT32" s="472">
        <v>0</v>
      </c>
      <c r="AU32" s="472">
        <v>0</v>
      </c>
      <c r="AV32" s="472">
        <v>0</v>
      </c>
      <c r="AW32" s="472">
        <v>0</v>
      </c>
      <c r="AX32" s="472">
        <v>0</v>
      </c>
      <c r="AY32" s="472">
        <v>0</v>
      </c>
      <c r="AZ32" s="472">
        <v>0</v>
      </c>
      <c r="BA32" s="472">
        <v>0</v>
      </c>
      <c r="BB32" s="472">
        <v>0</v>
      </c>
      <c r="BC32" s="472">
        <v>0</v>
      </c>
      <c r="BD32" s="472">
        <v>0</v>
      </c>
      <c r="BE32" s="472">
        <v>0</v>
      </c>
      <c r="BF32" s="472">
        <v>0</v>
      </c>
      <c r="BG32" s="472">
        <v>0</v>
      </c>
      <c r="BH32" s="473">
        <f t="shared" si="53"/>
        <v>52000000</v>
      </c>
      <c r="BI32" s="474">
        <v>100000000</v>
      </c>
      <c r="BJ32" s="472">
        <v>0</v>
      </c>
      <c r="BK32" s="472">
        <v>0</v>
      </c>
      <c r="BL32" s="472">
        <v>0</v>
      </c>
      <c r="BM32" s="472">
        <v>0</v>
      </c>
      <c r="BN32" s="472">
        <v>0</v>
      </c>
      <c r="BO32" s="472">
        <v>0</v>
      </c>
      <c r="BP32" s="472">
        <v>0</v>
      </c>
      <c r="BQ32" s="472">
        <v>0</v>
      </c>
      <c r="BR32" s="472">
        <v>0</v>
      </c>
      <c r="BS32" s="472">
        <v>0</v>
      </c>
      <c r="BT32" s="472">
        <v>0</v>
      </c>
      <c r="BU32" s="472">
        <v>0</v>
      </c>
      <c r="BV32" s="472">
        <v>0</v>
      </c>
      <c r="BW32" s="472">
        <v>0</v>
      </c>
      <c r="BX32" s="472">
        <v>0</v>
      </c>
      <c r="BY32" s="475">
        <f t="shared" si="54"/>
        <v>100000000</v>
      </c>
      <c r="BZ32" s="471">
        <v>130000000</v>
      </c>
      <c r="CA32" s="472">
        <v>0</v>
      </c>
      <c r="CB32" s="472">
        <v>0</v>
      </c>
      <c r="CC32" s="472">
        <v>0</v>
      </c>
      <c r="CD32" s="472">
        <v>0</v>
      </c>
      <c r="CE32" s="472">
        <v>0</v>
      </c>
      <c r="CF32" s="472">
        <v>0</v>
      </c>
      <c r="CG32" s="472">
        <v>0</v>
      </c>
      <c r="CH32" s="472">
        <v>0</v>
      </c>
      <c r="CI32" s="472">
        <v>0</v>
      </c>
      <c r="CJ32" s="472">
        <v>0</v>
      </c>
      <c r="CK32" s="472">
        <v>0</v>
      </c>
      <c r="CL32" s="472">
        <v>0</v>
      </c>
      <c r="CM32" s="472">
        <v>0</v>
      </c>
      <c r="CN32" s="472">
        <v>0</v>
      </c>
      <c r="CO32" s="472">
        <v>0</v>
      </c>
      <c r="CP32" s="473">
        <f t="shared" si="55"/>
        <v>130000000</v>
      </c>
      <c r="CQ32" s="461" t="s">
        <v>286</v>
      </c>
    </row>
    <row r="33" spans="1:95" x14ac:dyDescent="0.25">
      <c r="A33" s="457" t="s">
        <v>337</v>
      </c>
      <c r="B33" s="488" t="s">
        <v>13</v>
      </c>
      <c r="C33" s="459" t="s">
        <v>1205</v>
      </c>
      <c r="D33" s="460" t="s">
        <v>284</v>
      </c>
      <c r="E33" s="461" t="s">
        <v>255</v>
      </c>
      <c r="F33" s="462" t="s">
        <v>263</v>
      </c>
      <c r="G33" s="463" t="s">
        <v>33</v>
      </c>
      <c r="H33" s="464">
        <v>1702</v>
      </c>
      <c r="I33" s="465" t="s">
        <v>201</v>
      </c>
      <c r="J33" s="459" t="s">
        <v>620</v>
      </c>
      <c r="K33" s="459" t="s">
        <v>1342</v>
      </c>
      <c r="L33" s="459" t="s">
        <v>863</v>
      </c>
      <c r="M33" s="467">
        <v>1702017</v>
      </c>
      <c r="N33" s="459" t="s">
        <v>864</v>
      </c>
      <c r="O33" s="467">
        <v>170201701</v>
      </c>
      <c r="P33" s="481" t="s">
        <v>2197</v>
      </c>
      <c r="Q33" s="468">
        <v>1</v>
      </c>
      <c r="R33" s="469">
        <v>1</v>
      </c>
      <c r="S33" s="469">
        <v>1</v>
      </c>
      <c r="T33" s="469">
        <v>1</v>
      </c>
      <c r="U33" s="470">
        <f t="shared" si="56"/>
        <v>4</v>
      </c>
      <c r="V33" s="471">
        <f t="shared" si="47"/>
        <v>40589000</v>
      </c>
      <c r="W33" s="472">
        <f t="shared" si="48"/>
        <v>50000000</v>
      </c>
      <c r="X33" s="472">
        <f t="shared" si="49"/>
        <v>60000000</v>
      </c>
      <c r="Y33" s="472">
        <f t="shared" si="50"/>
        <v>70000000</v>
      </c>
      <c r="Z33" s="473">
        <f t="shared" si="51"/>
        <v>220589000</v>
      </c>
      <c r="AA33" s="474">
        <v>40589000</v>
      </c>
      <c r="AB33" s="472">
        <v>0</v>
      </c>
      <c r="AC33" s="472">
        <v>0</v>
      </c>
      <c r="AD33" s="472">
        <v>0</v>
      </c>
      <c r="AE33" s="472">
        <v>0</v>
      </c>
      <c r="AF33" s="472">
        <v>0</v>
      </c>
      <c r="AG33" s="472">
        <v>0</v>
      </c>
      <c r="AH33" s="472">
        <v>0</v>
      </c>
      <c r="AI33" s="472">
        <v>0</v>
      </c>
      <c r="AJ33" s="472">
        <v>0</v>
      </c>
      <c r="AK33" s="472">
        <v>0</v>
      </c>
      <c r="AL33" s="472">
        <v>0</v>
      </c>
      <c r="AM33" s="472">
        <v>0</v>
      </c>
      <c r="AN33" s="472">
        <v>0</v>
      </c>
      <c r="AO33" s="472">
        <v>0</v>
      </c>
      <c r="AP33" s="472">
        <v>0</v>
      </c>
      <c r="AQ33" s="475">
        <f t="shared" si="52"/>
        <v>40589000</v>
      </c>
      <c r="AR33" s="471">
        <v>50000000</v>
      </c>
      <c r="AS33" s="472">
        <v>0</v>
      </c>
      <c r="AT33" s="472">
        <v>0</v>
      </c>
      <c r="AU33" s="472">
        <v>0</v>
      </c>
      <c r="AV33" s="472">
        <v>0</v>
      </c>
      <c r="AW33" s="472">
        <v>0</v>
      </c>
      <c r="AX33" s="472">
        <v>0</v>
      </c>
      <c r="AY33" s="472">
        <v>0</v>
      </c>
      <c r="AZ33" s="472">
        <v>0</v>
      </c>
      <c r="BA33" s="472">
        <v>0</v>
      </c>
      <c r="BB33" s="472">
        <v>0</v>
      </c>
      <c r="BC33" s="472">
        <v>0</v>
      </c>
      <c r="BD33" s="472">
        <v>0</v>
      </c>
      <c r="BE33" s="472">
        <v>0</v>
      </c>
      <c r="BF33" s="472">
        <v>0</v>
      </c>
      <c r="BG33" s="472">
        <v>0</v>
      </c>
      <c r="BH33" s="473">
        <f t="shared" si="53"/>
        <v>50000000</v>
      </c>
      <c r="BI33" s="474">
        <v>60000000</v>
      </c>
      <c r="BJ33" s="472">
        <v>0</v>
      </c>
      <c r="BK33" s="472">
        <v>0</v>
      </c>
      <c r="BL33" s="472">
        <v>0</v>
      </c>
      <c r="BM33" s="472">
        <v>0</v>
      </c>
      <c r="BN33" s="472">
        <v>0</v>
      </c>
      <c r="BO33" s="472">
        <v>0</v>
      </c>
      <c r="BP33" s="472">
        <v>0</v>
      </c>
      <c r="BQ33" s="472">
        <v>0</v>
      </c>
      <c r="BR33" s="472">
        <v>0</v>
      </c>
      <c r="BS33" s="472">
        <v>0</v>
      </c>
      <c r="BT33" s="472">
        <v>0</v>
      </c>
      <c r="BU33" s="472">
        <v>0</v>
      </c>
      <c r="BV33" s="472">
        <v>0</v>
      </c>
      <c r="BW33" s="472">
        <v>0</v>
      </c>
      <c r="BX33" s="472">
        <v>0</v>
      </c>
      <c r="BY33" s="475">
        <f t="shared" si="54"/>
        <v>60000000</v>
      </c>
      <c r="BZ33" s="471">
        <v>70000000</v>
      </c>
      <c r="CA33" s="472">
        <v>0</v>
      </c>
      <c r="CB33" s="472">
        <v>0</v>
      </c>
      <c r="CC33" s="472">
        <v>0</v>
      </c>
      <c r="CD33" s="472">
        <v>0</v>
      </c>
      <c r="CE33" s="472">
        <v>0</v>
      </c>
      <c r="CF33" s="472">
        <v>0</v>
      </c>
      <c r="CG33" s="472">
        <v>0</v>
      </c>
      <c r="CH33" s="472">
        <v>0</v>
      </c>
      <c r="CI33" s="472">
        <v>0</v>
      </c>
      <c r="CJ33" s="472">
        <v>0</v>
      </c>
      <c r="CK33" s="472">
        <v>0</v>
      </c>
      <c r="CL33" s="472">
        <v>0</v>
      </c>
      <c r="CM33" s="472">
        <v>0</v>
      </c>
      <c r="CN33" s="472">
        <v>0</v>
      </c>
      <c r="CO33" s="472">
        <v>0</v>
      </c>
      <c r="CP33" s="473">
        <f t="shared" si="55"/>
        <v>70000000</v>
      </c>
      <c r="CQ33" s="461" t="s">
        <v>292</v>
      </c>
    </row>
    <row r="34" spans="1:95" x14ac:dyDescent="0.25">
      <c r="A34" s="457" t="s">
        <v>338</v>
      </c>
      <c r="B34" s="488" t="s">
        <v>13</v>
      </c>
      <c r="C34" s="459" t="s">
        <v>1204</v>
      </c>
      <c r="D34" s="460" t="s">
        <v>284</v>
      </c>
      <c r="E34" s="461" t="s">
        <v>255</v>
      </c>
      <c r="F34" s="462" t="s">
        <v>263</v>
      </c>
      <c r="G34" s="463" t="s">
        <v>33</v>
      </c>
      <c r="H34" s="464">
        <v>1702</v>
      </c>
      <c r="I34" s="458" t="s">
        <v>200</v>
      </c>
      <c r="J34" s="459" t="s">
        <v>621</v>
      </c>
      <c r="K34" s="459" t="s">
        <v>1343</v>
      </c>
      <c r="L34" s="459" t="s">
        <v>865</v>
      </c>
      <c r="M34" s="467">
        <v>1702010</v>
      </c>
      <c r="N34" s="459" t="s">
        <v>866</v>
      </c>
      <c r="O34" s="467">
        <v>170201000</v>
      </c>
      <c r="P34" s="460" t="s">
        <v>2198</v>
      </c>
      <c r="Q34" s="468">
        <v>2</v>
      </c>
      <c r="R34" s="469">
        <v>2</v>
      </c>
      <c r="S34" s="469">
        <v>2</v>
      </c>
      <c r="T34" s="469">
        <v>2</v>
      </c>
      <c r="U34" s="470">
        <v>2</v>
      </c>
      <c r="V34" s="471">
        <f t="shared" si="47"/>
        <v>0</v>
      </c>
      <c r="W34" s="472">
        <f t="shared" si="48"/>
        <v>0</v>
      </c>
      <c r="X34" s="472">
        <f t="shared" si="49"/>
        <v>0</v>
      </c>
      <c r="Y34" s="472">
        <f t="shared" si="50"/>
        <v>0</v>
      </c>
      <c r="Z34" s="473">
        <f t="shared" si="51"/>
        <v>0</v>
      </c>
      <c r="AA34" s="474">
        <v>0</v>
      </c>
      <c r="AB34" s="472">
        <v>0</v>
      </c>
      <c r="AC34" s="472">
        <v>0</v>
      </c>
      <c r="AD34" s="472">
        <v>0</v>
      </c>
      <c r="AE34" s="472">
        <v>0</v>
      </c>
      <c r="AF34" s="472">
        <v>0</v>
      </c>
      <c r="AG34" s="472">
        <v>0</v>
      </c>
      <c r="AH34" s="472">
        <v>0</v>
      </c>
      <c r="AI34" s="472">
        <v>0</v>
      </c>
      <c r="AJ34" s="472">
        <v>0</v>
      </c>
      <c r="AK34" s="472">
        <v>0</v>
      </c>
      <c r="AL34" s="472">
        <v>0</v>
      </c>
      <c r="AM34" s="472">
        <v>0</v>
      </c>
      <c r="AN34" s="472">
        <v>0</v>
      </c>
      <c r="AO34" s="472">
        <v>0</v>
      </c>
      <c r="AP34" s="472">
        <v>0</v>
      </c>
      <c r="AQ34" s="475">
        <f t="shared" si="52"/>
        <v>0</v>
      </c>
      <c r="AR34" s="471">
        <v>0</v>
      </c>
      <c r="AS34" s="472">
        <v>0</v>
      </c>
      <c r="AT34" s="472">
        <v>0</v>
      </c>
      <c r="AU34" s="472">
        <v>0</v>
      </c>
      <c r="AV34" s="472">
        <v>0</v>
      </c>
      <c r="AW34" s="472">
        <v>0</v>
      </c>
      <c r="AX34" s="472">
        <v>0</v>
      </c>
      <c r="AY34" s="472">
        <v>0</v>
      </c>
      <c r="AZ34" s="472">
        <v>0</v>
      </c>
      <c r="BA34" s="472">
        <v>0</v>
      </c>
      <c r="BB34" s="472">
        <v>0</v>
      </c>
      <c r="BC34" s="472">
        <v>0</v>
      </c>
      <c r="BD34" s="472">
        <v>0</v>
      </c>
      <c r="BE34" s="472">
        <v>0</v>
      </c>
      <c r="BF34" s="472">
        <v>0</v>
      </c>
      <c r="BG34" s="472">
        <v>0</v>
      </c>
      <c r="BH34" s="473">
        <f t="shared" si="53"/>
        <v>0</v>
      </c>
      <c r="BI34" s="474">
        <v>0</v>
      </c>
      <c r="BJ34" s="472">
        <v>0</v>
      </c>
      <c r="BK34" s="472">
        <v>0</v>
      </c>
      <c r="BL34" s="472">
        <v>0</v>
      </c>
      <c r="BM34" s="472">
        <v>0</v>
      </c>
      <c r="BN34" s="472">
        <v>0</v>
      </c>
      <c r="BO34" s="472">
        <v>0</v>
      </c>
      <c r="BP34" s="472">
        <v>0</v>
      </c>
      <c r="BQ34" s="472">
        <v>0</v>
      </c>
      <c r="BR34" s="472">
        <v>0</v>
      </c>
      <c r="BS34" s="472">
        <v>0</v>
      </c>
      <c r="BT34" s="472">
        <v>0</v>
      </c>
      <c r="BU34" s="472">
        <v>0</v>
      </c>
      <c r="BV34" s="472">
        <v>0</v>
      </c>
      <c r="BW34" s="472">
        <v>0</v>
      </c>
      <c r="BX34" s="472">
        <v>0</v>
      </c>
      <c r="BY34" s="475">
        <f t="shared" si="54"/>
        <v>0</v>
      </c>
      <c r="BZ34" s="471">
        <v>0</v>
      </c>
      <c r="CA34" s="472">
        <v>0</v>
      </c>
      <c r="CB34" s="472">
        <v>0</v>
      </c>
      <c r="CC34" s="472">
        <v>0</v>
      </c>
      <c r="CD34" s="472">
        <v>0</v>
      </c>
      <c r="CE34" s="472">
        <v>0</v>
      </c>
      <c r="CF34" s="472">
        <v>0</v>
      </c>
      <c r="CG34" s="472">
        <v>0</v>
      </c>
      <c r="CH34" s="472">
        <v>0</v>
      </c>
      <c r="CI34" s="472">
        <v>0</v>
      </c>
      <c r="CJ34" s="472">
        <v>0</v>
      </c>
      <c r="CK34" s="472">
        <v>0</v>
      </c>
      <c r="CL34" s="472">
        <v>0</v>
      </c>
      <c r="CM34" s="472">
        <v>0</v>
      </c>
      <c r="CN34" s="472">
        <v>0</v>
      </c>
      <c r="CO34" s="472">
        <v>0</v>
      </c>
      <c r="CP34" s="473">
        <f t="shared" si="55"/>
        <v>0</v>
      </c>
      <c r="CQ34" s="461" t="s">
        <v>305</v>
      </c>
    </row>
    <row r="35" spans="1:95" x14ac:dyDescent="0.25">
      <c r="A35" s="457" t="s">
        <v>339</v>
      </c>
      <c r="B35" s="488" t="s">
        <v>13</v>
      </c>
      <c r="C35" s="459" t="s">
        <v>1205</v>
      </c>
      <c r="D35" s="460" t="s">
        <v>284</v>
      </c>
      <c r="E35" s="461" t="s">
        <v>255</v>
      </c>
      <c r="F35" s="462" t="s">
        <v>263</v>
      </c>
      <c r="G35" s="463" t="s">
        <v>573</v>
      </c>
      <c r="H35" s="464">
        <v>1706</v>
      </c>
      <c r="I35" s="465" t="s">
        <v>201</v>
      </c>
      <c r="J35" s="477" t="s">
        <v>622</v>
      </c>
      <c r="K35" s="459" t="s">
        <v>1344</v>
      </c>
      <c r="L35" s="459" t="s">
        <v>867</v>
      </c>
      <c r="M35" s="467">
        <v>1706008</v>
      </c>
      <c r="N35" s="459" t="s">
        <v>868</v>
      </c>
      <c r="O35" s="467">
        <v>170600800</v>
      </c>
      <c r="P35" s="481" t="s">
        <v>2197</v>
      </c>
      <c r="Q35" s="468">
        <v>0</v>
      </c>
      <c r="R35" s="469">
        <v>1</v>
      </c>
      <c r="S35" s="469">
        <v>0</v>
      </c>
      <c r="T35" s="469">
        <v>1</v>
      </c>
      <c r="U35" s="470">
        <f t="shared" ref="U35:U53" si="57">Q35+R35+S35+T35</f>
        <v>2</v>
      </c>
      <c r="V35" s="471">
        <f t="shared" si="47"/>
        <v>0</v>
      </c>
      <c r="W35" s="472">
        <f t="shared" si="48"/>
        <v>550000000</v>
      </c>
      <c r="X35" s="472">
        <f t="shared" si="49"/>
        <v>0</v>
      </c>
      <c r="Y35" s="472">
        <f t="shared" si="50"/>
        <v>700000000</v>
      </c>
      <c r="Z35" s="473">
        <f t="shared" si="51"/>
        <v>1250000000</v>
      </c>
      <c r="AA35" s="474">
        <v>0</v>
      </c>
      <c r="AB35" s="472">
        <v>0</v>
      </c>
      <c r="AC35" s="472">
        <v>0</v>
      </c>
      <c r="AD35" s="472">
        <v>0</v>
      </c>
      <c r="AE35" s="472">
        <v>0</v>
      </c>
      <c r="AF35" s="472">
        <v>0</v>
      </c>
      <c r="AG35" s="472">
        <v>0</v>
      </c>
      <c r="AH35" s="472">
        <v>0</v>
      </c>
      <c r="AI35" s="472">
        <v>0</v>
      </c>
      <c r="AJ35" s="472">
        <v>0</v>
      </c>
      <c r="AK35" s="472">
        <v>0</v>
      </c>
      <c r="AL35" s="472">
        <v>0</v>
      </c>
      <c r="AM35" s="472">
        <v>0</v>
      </c>
      <c r="AN35" s="472">
        <v>0</v>
      </c>
      <c r="AO35" s="472">
        <v>0</v>
      </c>
      <c r="AP35" s="472">
        <v>0</v>
      </c>
      <c r="AQ35" s="475">
        <f t="shared" si="52"/>
        <v>0</v>
      </c>
      <c r="AR35" s="471">
        <v>550000000</v>
      </c>
      <c r="AS35" s="472">
        <v>0</v>
      </c>
      <c r="AT35" s="472">
        <v>0</v>
      </c>
      <c r="AU35" s="472">
        <v>0</v>
      </c>
      <c r="AV35" s="472">
        <v>0</v>
      </c>
      <c r="AW35" s="472">
        <v>0</v>
      </c>
      <c r="AX35" s="472">
        <v>0</v>
      </c>
      <c r="AY35" s="472">
        <v>0</v>
      </c>
      <c r="AZ35" s="472">
        <v>0</v>
      </c>
      <c r="BA35" s="472">
        <v>0</v>
      </c>
      <c r="BB35" s="472">
        <v>0</v>
      </c>
      <c r="BC35" s="472">
        <v>0</v>
      </c>
      <c r="BD35" s="472">
        <v>0</v>
      </c>
      <c r="BE35" s="472">
        <v>0</v>
      </c>
      <c r="BF35" s="472">
        <v>0</v>
      </c>
      <c r="BG35" s="472">
        <v>0</v>
      </c>
      <c r="BH35" s="473">
        <f t="shared" si="53"/>
        <v>550000000</v>
      </c>
      <c r="BI35" s="474">
        <v>0</v>
      </c>
      <c r="BJ35" s="472">
        <v>0</v>
      </c>
      <c r="BK35" s="472">
        <v>0</v>
      </c>
      <c r="BL35" s="472">
        <v>0</v>
      </c>
      <c r="BM35" s="472">
        <v>0</v>
      </c>
      <c r="BN35" s="472">
        <v>0</v>
      </c>
      <c r="BO35" s="472">
        <v>0</v>
      </c>
      <c r="BP35" s="472">
        <v>0</v>
      </c>
      <c r="BQ35" s="472">
        <v>0</v>
      </c>
      <c r="BR35" s="472">
        <v>0</v>
      </c>
      <c r="BS35" s="472">
        <v>0</v>
      </c>
      <c r="BT35" s="472">
        <v>0</v>
      </c>
      <c r="BU35" s="472">
        <v>0</v>
      </c>
      <c r="BV35" s="472">
        <v>0</v>
      </c>
      <c r="BW35" s="472">
        <v>0</v>
      </c>
      <c r="BX35" s="472">
        <v>0</v>
      </c>
      <c r="BY35" s="475">
        <f t="shared" si="54"/>
        <v>0</v>
      </c>
      <c r="BZ35" s="471">
        <v>700000000</v>
      </c>
      <c r="CA35" s="472">
        <v>0</v>
      </c>
      <c r="CB35" s="472">
        <v>0</v>
      </c>
      <c r="CC35" s="472">
        <v>0</v>
      </c>
      <c r="CD35" s="472">
        <v>0</v>
      </c>
      <c r="CE35" s="472">
        <v>0</v>
      </c>
      <c r="CF35" s="472">
        <v>0</v>
      </c>
      <c r="CG35" s="472">
        <v>0</v>
      </c>
      <c r="CH35" s="472">
        <v>0</v>
      </c>
      <c r="CI35" s="472">
        <v>0</v>
      </c>
      <c r="CJ35" s="472">
        <v>0</v>
      </c>
      <c r="CK35" s="472">
        <v>0</v>
      </c>
      <c r="CL35" s="472">
        <v>0</v>
      </c>
      <c r="CM35" s="472">
        <v>0</v>
      </c>
      <c r="CN35" s="472">
        <v>0</v>
      </c>
      <c r="CO35" s="472">
        <v>0</v>
      </c>
      <c r="CP35" s="473">
        <f t="shared" si="55"/>
        <v>700000000</v>
      </c>
      <c r="CQ35" s="461" t="s">
        <v>286</v>
      </c>
    </row>
    <row r="36" spans="1:95" x14ac:dyDescent="0.25">
      <c r="A36" s="457" t="s">
        <v>340</v>
      </c>
      <c r="B36" s="488" t="s">
        <v>7</v>
      </c>
      <c r="C36" s="459" t="s">
        <v>1205</v>
      </c>
      <c r="D36" s="460" t="s">
        <v>284</v>
      </c>
      <c r="E36" s="461" t="s">
        <v>255</v>
      </c>
      <c r="F36" s="462" t="s">
        <v>263</v>
      </c>
      <c r="G36" s="463" t="s">
        <v>574</v>
      </c>
      <c r="H36" s="464">
        <v>1709</v>
      </c>
      <c r="I36" s="465" t="s">
        <v>201</v>
      </c>
      <c r="J36" s="459" t="s">
        <v>623</v>
      </c>
      <c r="K36" s="459" t="s">
        <v>1345</v>
      </c>
      <c r="L36" s="489" t="s">
        <v>869</v>
      </c>
      <c r="M36" s="467">
        <v>1709107</v>
      </c>
      <c r="N36" s="459" t="s">
        <v>870</v>
      </c>
      <c r="O36" s="467">
        <v>170910700</v>
      </c>
      <c r="P36" s="481" t="s">
        <v>2197</v>
      </c>
      <c r="Q36" s="478">
        <v>0</v>
      </c>
      <c r="R36" s="479">
        <v>0</v>
      </c>
      <c r="S36" s="469">
        <v>0.7</v>
      </c>
      <c r="T36" s="469">
        <v>0.3</v>
      </c>
      <c r="U36" s="470">
        <f t="shared" si="57"/>
        <v>1</v>
      </c>
      <c r="V36" s="471">
        <f t="shared" si="47"/>
        <v>0</v>
      </c>
      <c r="W36" s="472">
        <f t="shared" si="48"/>
        <v>0</v>
      </c>
      <c r="X36" s="472">
        <f t="shared" si="49"/>
        <v>200000000</v>
      </c>
      <c r="Y36" s="472">
        <f t="shared" si="50"/>
        <v>200000000</v>
      </c>
      <c r="Z36" s="473">
        <f t="shared" si="51"/>
        <v>400000000</v>
      </c>
      <c r="AA36" s="474">
        <v>0</v>
      </c>
      <c r="AB36" s="472">
        <v>0</v>
      </c>
      <c r="AC36" s="472">
        <v>0</v>
      </c>
      <c r="AD36" s="472">
        <v>0</v>
      </c>
      <c r="AE36" s="472">
        <v>0</v>
      </c>
      <c r="AF36" s="472">
        <v>0</v>
      </c>
      <c r="AG36" s="472">
        <v>0</v>
      </c>
      <c r="AH36" s="472">
        <v>0</v>
      </c>
      <c r="AI36" s="472">
        <v>0</v>
      </c>
      <c r="AJ36" s="472">
        <v>0</v>
      </c>
      <c r="AK36" s="472">
        <v>0</v>
      </c>
      <c r="AL36" s="472">
        <v>0</v>
      </c>
      <c r="AM36" s="472">
        <v>0</v>
      </c>
      <c r="AN36" s="472">
        <v>0</v>
      </c>
      <c r="AO36" s="472">
        <v>0</v>
      </c>
      <c r="AP36" s="472">
        <v>0</v>
      </c>
      <c r="AQ36" s="475">
        <f t="shared" si="52"/>
        <v>0</v>
      </c>
      <c r="AR36" s="471">
        <v>0</v>
      </c>
      <c r="AS36" s="472">
        <v>0</v>
      </c>
      <c r="AT36" s="472">
        <v>0</v>
      </c>
      <c r="AU36" s="472">
        <v>0</v>
      </c>
      <c r="AV36" s="472">
        <v>0</v>
      </c>
      <c r="AW36" s="472">
        <v>0</v>
      </c>
      <c r="AX36" s="472">
        <v>0</v>
      </c>
      <c r="AY36" s="472">
        <v>0</v>
      </c>
      <c r="AZ36" s="472">
        <v>0</v>
      </c>
      <c r="BA36" s="472">
        <v>0</v>
      </c>
      <c r="BB36" s="472">
        <v>0</v>
      </c>
      <c r="BC36" s="472">
        <v>0</v>
      </c>
      <c r="BD36" s="472">
        <v>0</v>
      </c>
      <c r="BE36" s="472">
        <v>0</v>
      </c>
      <c r="BF36" s="472">
        <v>0</v>
      </c>
      <c r="BG36" s="472">
        <v>0</v>
      </c>
      <c r="BH36" s="473">
        <f t="shared" si="53"/>
        <v>0</v>
      </c>
      <c r="BI36" s="474">
        <v>0</v>
      </c>
      <c r="BJ36" s="472">
        <v>0</v>
      </c>
      <c r="BK36" s="472">
        <v>0</v>
      </c>
      <c r="BL36" s="472">
        <v>0</v>
      </c>
      <c r="BM36" s="472">
        <v>0</v>
      </c>
      <c r="BN36" s="472">
        <v>0</v>
      </c>
      <c r="BO36" s="472">
        <v>0</v>
      </c>
      <c r="BP36" s="472">
        <v>0</v>
      </c>
      <c r="BQ36" s="472">
        <v>0</v>
      </c>
      <c r="BR36" s="472">
        <v>0</v>
      </c>
      <c r="BS36" s="472">
        <v>0</v>
      </c>
      <c r="BT36" s="472">
        <v>0</v>
      </c>
      <c r="BU36" s="472">
        <v>0</v>
      </c>
      <c r="BV36" s="472">
        <v>0</v>
      </c>
      <c r="BW36" s="472">
        <v>0</v>
      </c>
      <c r="BX36" s="472">
        <v>200000000</v>
      </c>
      <c r="BY36" s="475">
        <f t="shared" si="54"/>
        <v>200000000</v>
      </c>
      <c r="BZ36" s="471">
        <v>0</v>
      </c>
      <c r="CA36" s="472">
        <v>0</v>
      </c>
      <c r="CB36" s="472">
        <v>0</v>
      </c>
      <c r="CC36" s="472">
        <v>0</v>
      </c>
      <c r="CD36" s="472">
        <v>0</v>
      </c>
      <c r="CE36" s="472">
        <v>0</v>
      </c>
      <c r="CF36" s="472">
        <v>0</v>
      </c>
      <c r="CG36" s="472">
        <v>0</v>
      </c>
      <c r="CH36" s="472">
        <v>0</v>
      </c>
      <c r="CI36" s="472">
        <v>0</v>
      </c>
      <c r="CJ36" s="472">
        <v>0</v>
      </c>
      <c r="CK36" s="472">
        <v>0</v>
      </c>
      <c r="CL36" s="472">
        <v>0</v>
      </c>
      <c r="CM36" s="472">
        <v>0</v>
      </c>
      <c r="CN36" s="472">
        <v>0</v>
      </c>
      <c r="CO36" s="472">
        <v>200000000</v>
      </c>
      <c r="CP36" s="473">
        <f t="shared" si="55"/>
        <v>200000000</v>
      </c>
      <c r="CQ36" s="461" t="s">
        <v>297</v>
      </c>
    </row>
    <row r="37" spans="1:95" x14ac:dyDescent="0.25">
      <c r="A37" s="457" t="s">
        <v>341</v>
      </c>
      <c r="B37" s="488" t="s">
        <v>7</v>
      </c>
      <c r="C37" s="459" t="s">
        <v>1205</v>
      </c>
      <c r="D37" s="460" t="s">
        <v>284</v>
      </c>
      <c r="E37" s="461" t="s">
        <v>255</v>
      </c>
      <c r="F37" s="462" t="s">
        <v>263</v>
      </c>
      <c r="G37" s="463" t="s">
        <v>574</v>
      </c>
      <c r="H37" s="464">
        <v>1709</v>
      </c>
      <c r="I37" s="465" t="s">
        <v>201</v>
      </c>
      <c r="J37" s="459" t="s">
        <v>624</v>
      </c>
      <c r="K37" s="459" t="s">
        <v>1346</v>
      </c>
      <c r="L37" s="489" t="s">
        <v>871</v>
      </c>
      <c r="M37" s="467">
        <v>1709113</v>
      </c>
      <c r="N37" s="459" t="s">
        <v>872</v>
      </c>
      <c r="O37" s="467">
        <v>170911300</v>
      </c>
      <c r="P37" s="481" t="s">
        <v>2197</v>
      </c>
      <c r="Q37" s="468">
        <v>0.2</v>
      </c>
      <c r="R37" s="469">
        <v>0.8</v>
      </c>
      <c r="S37" s="479">
        <v>0</v>
      </c>
      <c r="T37" s="479">
        <v>0</v>
      </c>
      <c r="U37" s="470">
        <f t="shared" si="57"/>
        <v>1</v>
      </c>
      <c r="V37" s="471">
        <f t="shared" si="47"/>
        <v>200000000</v>
      </c>
      <c r="W37" s="472">
        <f t="shared" si="48"/>
        <v>1336298430.76</v>
      </c>
      <c r="X37" s="472">
        <f t="shared" si="49"/>
        <v>0</v>
      </c>
      <c r="Y37" s="472">
        <f t="shared" si="50"/>
        <v>0</v>
      </c>
      <c r="Z37" s="473">
        <f t="shared" si="51"/>
        <v>1536298430.76</v>
      </c>
      <c r="AA37" s="474">
        <v>0</v>
      </c>
      <c r="AB37" s="472">
        <v>0</v>
      </c>
      <c r="AC37" s="472">
        <v>0</v>
      </c>
      <c r="AD37" s="472">
        <v>0</v>
      </c>
      <c r="AE37" s="472">
        <v>0</v>
      </c>
      <c r="AF37" s="472">
        <v>0</v>
      </c>
      <c r="AG37" s="472">
        <v>0</v>
      </c>
      <c r="AH37" s="472">
        <v>0</v>
      </c>
      <c r="AI37" s="472">
        <v>0</v>
      </c>
      <c r="AJ37" s="472">
        <v>0</v>
      </c>
      <c r="AK37" s="472">
        <v>0</v>
      </c>
      <c r="AL37" s="472">
        <v>0</v>
      </c>
      <c r="AM37" s="472">
        <v>0</v>
      </c>
      <c r="AN37" s="472">
        <v>0</v>
      </c>
      <c r="AO37" s="472">
        <v>200000000</v>
      </c>
      <c r="AP37" s="472">
        <v>0</v>
      </c>
      <c r="AQ37" s="475">
        <f t="shared" si="52"/>
        <v>200000000</v>
      </c>
      <c r="AR37" s="471">
        <v>0</v>
      </c>
      <c r="AS37" s="472">
        <v>0</v>
      </c>
      <c r="AT37" s="472">
        <v>0</v>
      </c>
      <c r="AU37" s="472">
        <v>0</v>
      </c>
      <c r="AV37" s="472">
        <v>0</v>
      </c>
      <c r="AW37" s="472">
        <v>0</v>
      </c>
      <c r="AX37" s="472">
        <v>0</v>
      </c>
      <c r="AY37" s="472">
        <v>0</v>
      </c>
      <c r="AZ37" s="472">
        <v>0</v>
      </c>
      <c r="BA37" s="472">
        <v>0</v>
      </c>
      <c r="BB37" s="472">
        <v>0</v>
      </c>
      <c r="BC37" s="472">
        <v>0</v>
      </c>
      <c r="BD37" s="472">
        <v>0</v>
      </c>
      <c r="BE37" s="472">
        <v>0</v>
      </c>
      <c r="BF37" s="472">
        <f>1536298430.76-AO37</f>
        <v>1336298430.76</v>
      </c>
      <c r="BG37" s="472">
        <v>0</v>
      </c>
      <c r="BH37" s="473">
        <f t="shared" si="53"/>
        <v>1336298430.76</v>
      </c>
      <c r="BI37" s="474">
        <v>0</v>
      </c>
      <c r="BJ37" s="472">
        <v>0</v>
      </c>
      <c r="BK37" s="472">
        <v>0</v>
      </c>
      <c r="BL37" s="472">
        <v>0</v>
      </c>
      <c r="BM37" s="472">
        <v>0</v>
      </c>
      <c r="BN37" s="472">
        <v>0</v>
      </c>
      <c r="BO37" s="472">
        <v>0</v>
      </c>
      <c r="BP37" s="472">
        <v>0</v>
      </c>
      <c r="BQ37" s="472">
        <v>0</v>
      </c>
      <c r="BR37" s="472">
        <v>0</v>
      </c>
      <c r="BS37" s="472">
        <v>0</v>
      </c>
      <c r="BT37" s="472">
        <v>0</v>
      </c>
      <c r="BU37" s="472">
        <v>0</v>
      </c>
      <c r="BV37" s="472">
        <v>0</v>
      </c>
      <c r="BW37" s="472">
        <v>0</v>
      </c>
      <c r="BX37" s="472">
        <v>0</v>
      </c>
      <c r="BY37" s="475">
        <f t="shared" si="54"/>
        <v>0</v>
      </c>
      <c r="BZ37" s="471">
        <v>0</v>
      </c>
      <c r="CA37" s="472">
        <v>0</v>
      </c>
      <c r="CB37" s="472">
        <v>0</v>
      </c>
      <c r="CC37" s="472">
        <v>0</v>
      </c>
      <c r="CD37" s="472">
        <v>0</v>
      </c>
      <c r="CE37" s="472">
        <v>0</v>
      </c>
      <c r="CF37" s="472">
        <v>0</v>
      </c>
      <c r="CG37" s="472">
        <v>0</v>
      </c>
      <c r="CH37" s="472">
        <v>0</v>
      </c>
      <c r="CI37" s="472">
        <v>0</v>
      </c>
      <c r="CJ37" s="472">
        <v>0</v>
      </c>
      <c r="CK37" s="472">
        <v>0</v>
      </c>
      <c r="CL37" s="472">
        <v>0</v>
      </c>
      <c r="CM37" s="472">
        <v>0</v>
      </c>
      <c r="CN37" s="472">
        <v>0</v>
      </c>
      <c r="CO37" s="472">
        <v>0</v>
      </c>
      <c r="CP37" s="473">
        <f t="shared" si="55"/>
        <v>0</v>
      </c>
      <c r="CQ37" s="461" t="s">
        <v>286</v>
      </c>
    </row>
    <row r="38" spans="1:95" x14ac:dyDescent="0.25">
      <c r="A38" s="457" t="s">
        <v>342</v>
      </c>
      <c r="B38" s="488" t="s">
        <v>7</v>
      </c>
      <c r="C38" s="459" t="s">
        <v>1204</v>
      </c>
      <c r="D38" s="460" t="s">
        <v>1211</v>
      </c>
      <c r="E38" s="461" t="s">
        <v>255</v>
      </c>
      <c r="F38" s="462" t="s">
        <v>285</v>
      </c>
      <c r="G38" s="463" t="s">
        <v>11</v>
      </c>
      <c r="H38" s="464">
        <v>2402</v>
      </c>
      <c r="I38" s="458" t="s">
        <v>200</v>
      </c>
      <c r="J38" s="459" t="s">
        <v>625</v>
      </c>
      <c r="K38" s="459" t="s">
        <v>1347</v>
      </c>
      <c r="L38" s="459" t="s">
        <v>873</v>
      </c>
      <c r="M38" s="467">
        <v>2402041</v>
      </c>
      <c r="N38" s="459" t="s">
        <v>874</v>
      </c>
      <c r="O38" s="467">
        <v>240204100</v>
      </c>
      <c r="P38" s="460" t="s">
        <v>2197</v>
      </c>
      <c r="Q38" s="468">
        <v>0</v>
      </c>
      <c r="R38" s="469">
        <v>2</v>
      </c>
      <c r="S38" s="469">
        <v>2</v>
      </c>
      <c r="T38" s="469">
        <v>1</v>
      </c>
      <c r="U38" s="470">
        <f t="shared" si="57"/>
        <v>5</v>
      </c>
      <c r="V38" s="471">
        <f t="shared" si="47"/>
        <v>0</v>
      </c>
      <c r="W38" s="472">
        <f t="shared" si="48"/>
        <v>0</v>
      </c>
      <c r="X38" s="472">
        <f t="shared" si="49"/>
        <v>0</v>
      </c>
      <c r="Y38" s="472">
        <f t="shared" si="50"/>
        <v>0</v>
      </c>
      <c r="Z38" s="473">
        <f t="shared" si="51"/>
        <v>0</v>
      </c>
      <c r="AA38" s="474">
        <v>0</v>
      </c>
      <c r="AB38" s="472">
        <v>0</v>
      </c>
      <c r="AC38" s="472">
        <v>0</v>
      </c>
      <c r="AD38" s="472">
        <v>0</v>
      </c>
      <c r="AE38" s="472">
        <v>0</v>
      </c>
      <c r="AF38" s="472">
        <v>0</v>
      </c>
      <c r="AG38" s="472">
        <v>0</v>
      </c>
      <c r="AH38" s="472">
        <v>0</v>
      </c>
      <c r="AI38" s="472">
        <v>0</v>
      </c>
      <c r="AJ38" s="472">
        <v>0</v>
      </c>
      <c r="AK38" s="472">
        <v>0</v>
      </c>
      <c r="AL38" s="472">
        <v>0</v>
      </c>
      <c r="AM38" s="472">
        <v>0</v>
      </c>
      <c r="AN38" s="472">
        <v>0</v>
      </c>
      <c r="AO38" s="472">
        <v>0</v>
      </c>
      <c r="AP38" s="472">
        <v>0</v>
      </c>
      <c r="AQ38" s="475">
        <f t="shared" si="52"/>
        <v>0</v>
      </c>
      <c r="AR38" s="471">
        <v>0</v>
      </c>
      <c r="AS38" s="472">
        <v>0</v>
      </c>
      <c r="AT38" s="472">
        <v>0</v>
      </c>
      <c r="AU38" s="472">
        <v>0</v>
      </c>
      <c r="AV38" s="472">
        <v>0</v>
      </c>
      <c r="AW38" s="472">
        <v>0</v>
      </c>
      <c r="AX38" s="472">
        <v>0</v>
      </c>
      <c r="AY38" s="472">
        <v>0</v>
      </c>
      <c r="AZ38" s="472">
        <v>0</v>
      </c>
      <c r="BA38" s="472">
        <v>0</v>
      </c>
      <c r="BB38" s="472">
        <v>0</v>
      </c>
      <c r="BC38" s="472">
        <v>0</v>
      </c>
      <c r="BD38" s="472">
        <v>0</v>
      </c>
      <c r="BE38" s="472">
        <v>0</v>
      </c>
      <c r="BF38" s="472">
        <v>0</v>
      </c>
      <c r="BG38" s="472">
        <v>0</v>
      </c>
      <c r="BH38" s="473">
        <f t="shared" si="53"/>
        <v>0</v>
      </c>
      <c r="BI38" s="474">
        <v>0</v>
      </c>
      <c r="BJ38" s="472">
        <v>0</v>
      </c>
      <c r="BK38" s="472">
        <v>0</v>
      </c>
      <c r="BL38" s="472">
        <v>0</v>
      </c>
      <c r="BM38" s="472">
        <v>0</v>
      </c>
      <c r="BN38" s="472">
        <v>0</v>
      </c>
      <c r="BO38" s="472">
        <v>0</v>
      </c>
      <c r="BP38" s="472">
        <v>0</v>
      </c>
      <c r="BQ38" s="472">
        <v>0</v>
      </c>
      <c r="BR38" s="472">
        <v>0</v>
      </c>
      <c r="BS38" s="472">
        <v>0</v>
      </c>
      <c r="BT38" s="472">
        <v>0</v>
      </c>
      <c r="BU38" s="472">
        <v>0</v>
      </c>
      <c r="BV38" s="472">
        <v>0</v>
      </c>
      <c r="BW38" s="472">
        <v>0</v>
      </c>
      <c r="BX38" s="472">
        <v>0</v>
      </c>
      <c r="BY38" s="475">
        <f t="shared" si="54"/>
        <v>0</v>
      </c>
      <c r="BZ38" s="471">
        <v>0</v>
      </c>
      <c r="CA38" s="472">
        <v>0</v>
      </c>
      <c r="CB38" s="472">
        <v>0</v>
      </c>
      <c r="CC38" s="472">
        <v>0</v>
      </c>
      <c r="CD38" s="472">
        <v>0</v>
      </c>
      <c r="CE38" s="472">
        <v>0</v>
      </c>
      <c r="CF38" s="472">
        <v>0</v>
      </c>
      <c r="CG38" s="472">
        <v>0</v>
      </c>
      <c r="CH38" s="472">
        <v>0</v>
      </c>
      <c r="CI38" s="472">
        <v>0</v>
      </c>
      <c r="CJ38" s="472">
        <v>0</v>
      </c>
      <c r="CK38" s="472">
        <v>0</v>
      </c>
      <c r="CL38" s="472">
        <v>0</v>
      </c>
      <c r="CM38" s="472">
        <v>0</v>
      </c>
      <c r="CN38" s="472">
        <v>0</v>
      </c>
      <c r="CO38" s="472">
        <v>0</v>
      </c>
      <c r="CP38" s="473">
        <f t="shared" si="55"/>
        <v>0</v>
      </c>
      <c r="CQ38" s="461" t="s">
        <v>297</v>
      </c>
    </row>
    <row r="39" spans="1:95" x14ac:dyDescent="0.25">
      <c r="A39" s="457" t="s">
        <v>343</v>
      </c>
      <c r="B39" s="488" t="s">
        <v>7</v>
      </c>
      <c r="C39" s="459" t="s">
        <v>1204</v>
      </c>
      <c r="D39" s="460" t="s">
        <v>1211</v>
      </c>
      <c r="E39" s="461" t="s">
        <v>255</v>
      </c>
      <c r="F39" s="462" t="s">
        <v>285</v>
      </c>
      <c r="G39" s="463" t="s">
        <v>11</v>
      </c>
      <c r="H39" s="464">
        <v>2402</v>
      </c>
      <c r="I39" s="458" t="s">
        <v>201</v>
      </c>
      <c r="J39" s="459" t="s">
        <v>626</v>
      </c>
      <c r="K39" s="459" t="s">
        <v>1348</v>
      </c>
      <c r="L39" s="459" t="s">
        <v>875</v>
      </c>
      <c r="M39" s="467">
        <v>2402042</v>
      </c>
      <c r="N39" s="459" t="s">
        <v>876</v>
      </c>
      <c r="O39" s="467">
        <v>240204200</v>
      </c>
      <c r="P39" s="481" t="s">
        <v>2197</v>
      </c>
      <c r="Q39" s="468">
        <v>0</v>
      </c>
      <c r="R39" s="469">
        <v>2200</v>
      </c>
      <c r="S39" s="469">
        <v>2500</v>
      </c>
      <c r="T39" s="469">
        <v>500</v>
      </c>
      <c r="U39" s="470">
        <f t="shared" si="57"/>
        <v>5200</v>
      </c>
      <c r="V39" s="471">
        <f t="shared" si="47"/>
        <v>0</v>
      </c>
      <c r="W39" s="472">
        <f t="shared" si="48"/>
        <v>4400000000</v>
      </c>
      <c r="X39" s="472">
        <f t="shared" si="49"/>
        <v>4400000000</v>
      </c>
      <c r="Y39" s="472">
        <f t="shared" si="50"/>
        <v>500000000</v>
      </c>
      <c r="Z39" s="473">
        <f t="shared" si="51"/>
        <v>9300000000</v>
      </c>
      <c r="AA39" s="474">
        <v>0</v>
      </c>
      <c r="AB39" s="472">
        <v>0</v>
      </c>
      <c r="AC39" s="472">
        <v>0</v>
      </c>
      <c r="AD39" s="472">
        <v>0</v>
      </c>
      <c r="AE39" s="472">
        <v>0</v>
      </c>
      <c r="AF39" s="472">
        <v>0</v>
      </c>
      <c r="AG39" s="472">
        <v>0</v>
      </c>
      <c r="AH39" s="472">
        <v>0</v>
      </c>
      <c r="AI39" s="472">
        <v>0</v>
      </c>
      <c r="AJ39" s="472">
        <v>0</v>
      </c>
      <c r="AK39" s="472">
        <v>0</v>
      </c>
      <c r="AL39" s="472">
        <v>0</v>
      </c>
      <c r="AM39" s="472">
        <v>0</v>
      </c>
      <c r="AN39" s="472">
        <v>0</v>
      </c>
      <c r="AO39" s="472">
        <v>0</v>
      </c>
      <c r="AP39" s="472">
        <v>0</v>
      </c>
      <c r="AQ39" s="475">
        <f t="shared" si="52"/>
        <v>0</v>
      </c>
      <c r="AR39" s="471">
        <v>0</v>
      </c>
      <c r="AS39" s="472">
        <v>0</v>
      </c>
      <c r="AT39" s="472">
        <v>0</v>
      </c>
      <c r="AU39" s="472">
        <v>0</v>
      </c>
      <c r="AV39" s="472">
        <v>0</v>
      </c>
      <c r="AW39" s="472">
        <v>0</v>
      </c>
      <c r="AX39" s="472">
        <v>0</v>
      </c>
      <c r="AY39" s="472">
        <v>0</v>
      </c>
      <c r="AZ39" s="472">
        <v>0</v>
      </c>
      <c r="BA39" s="472">
        <v>0</v>
      </c>
      <c r="BB39" s="472">
        <v>0</v>
      </c>
      <c r="BC39" s="472">
        <v>0</v>
      </c>
      <c r="BD39" s="472">
        <v>0</v>
      </c>
      <c r="BE39" s="472">
        <v>4400000000</v>
      </c>
      <c r="BF39" s="472">
        <v>0</v>
      </c>
      <c r="BG39" s="472">
        <v>0</v>
      </c>
      <c r="BH39" s="473">
        <f t="shared" si="53"/>
        <v>4400000000</v>
      </c>
      <c r="BI39" s="474">
        <v>0</v>
      </c>
      <c r="BJ39" s="472">
        <v>0</v>
      </c>
      <c r="BK39" s="472">
        <v>0</v>
      </c>
      <c r="BL39" s="472">
        <v>0</v>
      </c>
      <c r="BM39" s="472">
        <v>0</v>
      </c>
      <c r="BN39" s="472">
        <v>0</v>
      </c>
      <c r="BO39" s="472">
        <v>0</v>
      </c>
      <c r="BP39" s="472">
        <v>0</v>
      </c>
      <c r="BQ39" s="472">
        <v>0</v>
      </c>
      <c r="BR39" s="472">
        <v>0</v>
      </c>
      <c r="BS39" s="472">
        <v>0</v>
      </c>
      <c r="BT39" s="472">
        <v>0</v>
      </c>
      <c r="BU39" s="472">
        <v>0</v>
      </c>
      <c r="BV39" s="472">
        <v>0</v>
      </c>
      <c r="BW39" s="472">
        <v>4400000000</v>
      </c>
      <c r="BX39" s="472">
        <v>0</v>
      </c>
      <c r="BY39" s="475">
        <f t="shared" si="54"/>
        <v>4400000000</v>
      </c>
      <c r="BZ39" s="471">
        <v>0</v>
      </c>
      <c r="CA39" s="472">
        <v>0</v>
      </c>
      <c r="CB39" s="472">
        <v>0</v>
      </c>
      <c r="CC39" s="472">
        <v>0</v>
      </c>
      <c r="CD39" s="472">
        <v>0</v>
      </c>
      <c r="CE39" s="472">
        <v>0</v>
      </c>
      <c r="CF39" s="472">
        <v>0</v>
      </c>
      <c r="CG39" s="472">
        <v>0</v>
      </c>
      <c r="CH39" s="472">
        <v>0</v>
      </c>
      <c r="CI39" s="472">
        <v>0</v>
      </c>
      <c r="CJ39" s="472">
        <v>0</v>
      </c>
      <c r="CK39" s="472">
        <v>0</v>
      </c>
      <c r="CL39" s="472">
        <v>0</v>
      </c>
      <c r="CM39" s="472">
        <v>0</v>
      </c>
      <c r="CN39" s="472">
        <v>500000000</v>
      </c>
      <c r="CO39" s="472">
        <v>0</v>
      </c>
      <c r="CP39" s="473">
        <f t="shared" si="55"/>
        <v>500000000</v>
      </c>
      <c r="CQ39" s="461" t="s">
        <v>297</v>
      </c>
    </row>
    <row r="40" spans="1:95" x14ac:dyDescent="0.25">
      <c r="A40" s="457" t="s">
        <v>344</v>
      </c>
      <c r="B40" s="488" t="s">
        <v>7</v>
      </c>
      <c r="C40" s="459" t="s">
        <v>1204</v>
      </c>
      <c r="D40" s="460" t="s">
        <v>1211</v>
      </c>
      <c r="E40" s="461" t="s">
        <v>255</v>
      </c>
      <c r="F40" s="462" t="s">
        <v>285</v>
      </c>
      <c r="G40" s="463" t="s">
        <v>11</v>
      </c>
      <c r="H40" s="464">
        <v>2402</v>
      </c>
      <c r="I40" s="458" t="s">
        <v>201</v>
      </c>
      <c r="J40" s="459" t="s">
        <v>627</v>
      </c>
      <c r="K40" s="459" t="s">
        <v>1349</v>
      </c>
      <c r="L40" s="459" t="s">
        <v>877</v>
      </c>
      <c r="M40" s="467">
        <v>2402044</v>
      </c>
      <c r="N40" s="459" t="s">
        <v>878</v>
      </c>
      <c r="O40" s="467">
        <v>240204400</v>
      </c>
      <c r="P40" s="481" t="s">
        <v>2197</v>
      </c>
      <c r="Q40" s="468">
        <v>0</v>
      </c>
      <c r="R40" s="469">
        <v>1</v>
      </c>
      <c r="S40" s="469">
        <v>2</v>
      </c>
      <c r="T40" s="469">
        <v>0</v>
      </c>
      <c r="U40" s="470">
        <f t="shared" si="57"/>
        <v>3</v>
      </c>
      <c r="V40" s="471">
        <f t="shared" si="47"/>
        <v>0</v>
      </c>
      <c r="W40" s="472">
        <f t="shared" si="48"/>
        <v>256000000</v>
      </c>
      <c r="X40" s="472">
        <f t="shared" si="49"/>
        <v>1000000000</v>
      </c>
      <c r="Y40" s="472">
        <f t="shared" si="50"/>
        <v>0</v>
      </c>
      <c r="Z40" s="473">
        <f t="shared" si="51"/>
        <v>1256000000</v>
      </c>
      <c r="AA40" s="474">
        <v>0</v>
      </c>
      <c r="AB40" s="472">
        <v>0</v>
      </c>
      <c r="AC40" s="472">
        <v>0</v>
      </c>
      <c r="AD40" s="472">
        <v>0</v>
      </c>
      <c r="AE40" s="472">
        <v>0</v>
      </c>
      <c r="AF40" s="472">
        <v>0</v>
      </c>
      <c r="AG40" s="472">
        <v>0</v>
      </c>
      <c r="AH40" s="472">
        <v>0</v>
      </c>
      <c r="AI40" s="472">
        <v>0</v>
      </c>
      <c r="AJ40" s="472">
        <v>0</v>
      </c>
      <c r="AK40" s="472">
        <v>0</v>
      </c>
      <c r="AL40" s="472">
        <v>0</v>
      </c>
      <c r="AM40" s="472">
        <v>0</v>
      </c>
      <c r="AN40" s="472">
        <v>0</v>
      </c>
      <c r="AO40" s="472">
        <v>0</v>
      </c>
      <c r="AP40" s="472">
        <v>0</v>
      </c>
      <c r="AQ40" s="475">
        <f t="shared" si="52"/>
        <v>0</v>
      </c>
      <c r="AR40" s="471">
        <v>0</v>
      </c>
      <c r="AS40" s="472">
        <v>0</v>
      </c>
      <c r="AT40" s="472">
        <v>0</v>
      </c>
      <c r="AU40" s="472">
        <v>0</v>
      </c>
      <c r="AV40" s="472">
        <v>0</v>
      </c>
      <c r="AW40" s="472">
        <v>0</v>
      </c>
      <c r="AX40" s="472">
        <v>0</v>
      </c>
      <c r="AY40" s="472">
        <v>0</v>
      </c>
      <c r="AZ40" s="472">
        <v>0</v>
      </c>
      <c r="BA40" s="472">
        <v>0</v>
      </c>
      <c r="BB40" s="472">
        <v>0</v>
      </c>
      <c r="BC40" s="472">
        <v>0</v>
      </c>
      <c r="BD40" s="472">
        <v>0</v>
      </c>
      <c r="BE40" s="472">
        <v>0</v>
      </c>
      <c r="BF40" s="472">
        <v>0</v>
      </c>
      <c r="BG40" s="472">
        <v>256000000</v>
      </c>
      <c r="BH40" s="473">
        <f t="shared" si="53"/>
        <v>256000000</v>
      </c>
      <c r="BI40" s="474">
        <v>0</v>
      </c>
      <c r="BJ40" s="472">
        <v>0</v>
      </c>
      <c r="BK40" s="472">
        <v>0</v>
      </c>
      <c r="BL40" s="472">
        <v>0</v>
      </c>
      <c r="BM40" s="472">
        <v>0</v>
      </c>
      <c r="BN40" s="472">
        <v>0</v>
      </c>
      <c r="BO40" s="472">
        <v>0</v>
      </c>
      <c r="BP40" s="472">
        <v>0</v>
      </c>
      <c r="BQ40" s="472">
        <v>0</v>
      </c>
      <c r="BR40" s="472">
        <v>0</v>
      </c>
      <c r="BS40" s="472">
        <v>0</v>
      </c>
      <c r="BT40" s="472">
        <v>0</v>
      </c>
      <c r="BU40" s="472">
        <v>0</v>
      </c>
      <c r="BV40" s="472">
        <v>0</v>
      </c>
      <c r="BW40" s="472">
        <v>1000000000</v>
      </c>
      <c r="BX40" s="472">
        <v>0</v>
      </c>
      <c r="BY40" s="475">
        <f t="shared" si="54"/>
        <v>1000000000</v>
      </c>
      <c r="BZ40" s="471">
        <v>0</v>
      </c>
      <c r="CA40" s="472">
        <v>0</v>
      </c>
      <c r="CB40" s="472">
        <v>0</v>
      </c>
      <c r="CC40" s="472">
        <v>0</v>
      </c>
      <c r="CD40" s="472">
        <v>0</v>
      </c>
      <c r="CE40" s="472">
        <v>0</v>
      </c>
      <c r="CF40" s="472">
        <v>0</v>
      </c>
      <c r="CG40" s="472">
        <v>0</v>
      </c>
      <c r="CH40" s="472">
        <v>0</v>
      </c>
      <c r="CI40" s="472">
        <v>0</v>
      </c>
      <c r="CJ40" s="472">
        <v>0</v>
      </c>
      <c r="CK40" s="472">
        <v>0</v>
      </c>
      <c r="CL40" s="472">
        <v>0</v>
      </c>
      <c r="CM40" s="472">
        <v>0</v>
      </c>
      <c r="CN40" s="472">
        <v>0</v>
      </c>
      <c r="CO40" s="472">
        <v>0</v>
      </c>
      <c r="CP40" s="473">
        <f t="shared" si="55"/>
        <v>0</v>
      </c>
      <c r="CQ40" s="461" t="s">
        <v>297</v>
      </c>
    </row>
    <row r="41" spans="1:95" x14ac:dyDescent="0.25">
      <c r="A41" s="457" t="s">
        <v>345</v>
      </c>
      <c r="B41" s="488" t="s">
        <v>7</v>
      </c>
      <c r="C41" s="459" t="s">
        <v>1204</v>
      </c>
      <c r="D41" s="460" t="s">
        <v>1211</v>
      </c>
      <c r="E41" s="461" t="s">
        <v>255</v>
      </c>
      <c r="F41" s="462" t="s">
        <v>285</v>
      </c>
      <c r="G41" s="463" t="s">
        <v>11</v>
      </c>
      <c r="H41" s="464">
        <v>2402</v>
      </c>
      <c r="I41" s="458" t="s">
        <v>201</v>
      </c>
      <c r="J41" s="459" t="s">
        <v>628</v>
      </c>
      <c r="K41" s="459" t="s">
        <v>1349</v>
      </c>
      <c r="L41" s="459" t="s">
        <v>877</v>
      </c>
      <c r="M41" s="467">
        <v>2402044</v>
      </c>
      <c r="N41" s="459" t="s">
        <v>878</v>
      </c>
      <c r="O41" s="467">
        <v>240204400</v>
      </c>
      <c r="P41" s="481" t="s">
        <v>2197</v>
      </c>
      <c r="Q41" s="468">
        <v>0</v>
      </c>
      <c r="R41" s="469">
        <v>0</v>
      </c>
      <c r="S41" s="469">
        <v>1</v>
      </c>
      <c r="T41" s="469">
        <v>0</v>
      </c>
      <c r="U41" s="470">
        <f t="shared" si="57"/>
        <v>1</v>
      </c>
      <c r="V41" s="471">
        <f t="shared" si="47"/>
        <v>0</v>
      </c>
      <c r="W41" s="472">
        <f t="shared" si="48"/>
        <v>0</v>
      </c>
      <c r="X41" s="472">
        <f t="shared" si="49"/>
        <v>1500000000</v>
      </c>
      <c r="Y41" s="472">
        <f t="shared" si="50"/>
        <v>0</v>
      </c>
      <c r="Z41" s="473">
        <f t="shared" si="51"/>
        <v>1500000000</v>
      </c>
      <c r="AA41" s="474">
        <v>0</v>
      </c>
      <c r="AB41" s="472">
        <v>0</v>
      </c>
      <c r="AC41" s="472">
        <v>0</v>
      </c>
      <c r="AD41" s="472">
        <v>0</v>
      </c>
      <c r="AE41" s="472">
        <v>0</v>
      </c>
      <c r="AF41" s="472">
        <v>0</v>
      </c>
      <c r="AG41" s="472">
        <v>0</v>
      </c>
      <c r="AH41" s="472">
        <v>0</v>
      </c>
      <c r="AI41" s="472">
        <v>0</v>
      </c>
      <c r="AJ41" s="472">
        <v>0</v>
      </c>
      <c r="AK41" s="472">
        <v>0</v>
      </c>
      <c r="AL41" s="472">
        <v>0</v>
      </c>
      <c r="AM41" s="472">
        <v>0</v>
      </c>
      <c r="AN41" s="472">
        <v>0</v>
      </c>
      <c r="AO41" s="472">
        <v>0</v>
      </c>
      <c r="AP41" s="472">
        <v>0</v>
      </c>
      <c r="AQ41" s="475">
        <f t="shared" si="52"/>
        <v>0</v>
      </c>
      <c r="AR41" s="471">
        <v>0</v>
      </c>
      <c r="AS41" s="472">
        <v>0</v>
      </c>
      <c r="AT41" s="472">
        <v>0</v>
      </c>
      <c r="AU41" s="472">
        <v>0</v>
      </c>
      <c r="AV41" s="472">
        <v>0</v>
      </c>
      <c r="AW41" s="472">
        <v>0</v>
      </c>
      <c r="AX41" s="472">
        <v>0</v>
      </c>
      <c r="AY41" s="472">
        <v>0</v>
      </c>
      <c r="AZ41" s="472">
        <v>0</v>
      </c>
      <c r="BA41" s="472">
        <v>0</v>
      </c>
      <c r="BB41" s="472">
        <v>0</v>
      </c>
      <c r="BC41" s="472">
        <v>0</v>
      </c>
      <c r="BD41" s="472">
        <v>0</v>
      </c>
      <c r="BE41" s="472">
        <v>0</v>
      </c>
      <c r="BF41" s="472">
        <v>0</v>
      </c>
      <c r="BG41" s="472">
        <v>0</v>
      </c>
      <c r="BH41" s="473">
        <f t="shared" si="53"/>
        <v>0</v>
      </c>
      <c r="BI41" s="474">
        <v>0</v>
      </c>
      <c r="BJ41" s="472">
        <v>0</v>
      </c>
      <c r="BK41" s="472">
        <v>0</v>
      </c>
      <c r="BL41" s="472">
        <v>0</v>
      </c>
      <c r="BM41" s="472">
        <v>0</v>
      </c>
      <c r="BN41" s="472">
        <v>0</v>
      </c>
      <c r="BO41" s="472">
        <v>0</v>
      </c>
      <c r="BP41" s="472">
        <v>0</v>
      </c>
      <c r="BQ41" s="472">
        <v>0</v>
      </c>
      <c r="BR41" s="472">
        <v>0</v>
      </c>
      <c r="BS41" s="472">
        <v>0</v>
      </c>
      <c r="BT41" s="472">
        <v>0</v>
      </c>
      <c r="BU41" s="472">
        <v>0</v>
      </c>
      <c r="BV41" s="472">
        <v>0</v>
      </c>
      <c r="BW41" s="472">
        <v>1500000000</v>
      </c>
      <c r="BX41" s="472">
        <v>0</v>
      </c>
      <c r="BY41" s="475">
        <f t="shared" si="54"/>
        <v>1500000000</v>
      </c>
      <c r="BZ41" s="471">
        <v>0</v>
      </c>
      <c r="CA41" s="472">
        <v>0</v>
      </c>
      <c r="CB41" s="472">
        <v>0</v>
      </c>
      <c r="CC41" s="472">
        <v>0</v>
      </c>
      <c r="CD41" s="472">
        <v>0</v>
      </c>
      <c r="CE41" s="472">
        <v>0</v>
      </c>
      <c r="CF41" s="472">
        <v>0</v>
      </c>
      <c r="CG41" s="472">
        <v>0</v>
      </c>
      <c r="CH41" s="472">
        <v>0</v>
      </c>
      <c r="CI41" s="472">
        <v>0</v>
      </c>
      <c r="CJ41" s="472">
        <v>0</v>
      </c>
      <c r="CK41" s="472">
        <v>0</v>
      </c>
      <c r="CL41" s="472">
        <v>0</v>
      </c>
      <c r="CM41" s="472">
        <v>0</v>
      </c>
      <c r="CN41" s="472">
        <v>0</v>
      </c>
      <c r="CO41" s="472">
        <v>0</v>
      </c>
      <c r="CP41" s="473">
        <f t="shared" si="55"/>
        <v>0</v>
      </c>
      <c r="CQ41" s="461" t="s">
        <v>297</v>
      </c>
    </row>
    <row r="42" spans="1:95" x14ac:dyDescent="0.25">
      <c r="A42" s="457" t="s">
        <v>346</v>
      </c>
      <c r="B42" s="488" t="s">
        <v>7</v>
      </c>
      <c r="C42" s="459" t="s">
        <v>1204</v>
      </c>
      <c r="D42" s="460" t="s">
        <v>1211</v>
      </c>
      <c r="E42" s="461" t="s">
        <v>255</v>
      </c>
      <c r="F42" s="462" t="s">
        <v>285</v>
      </c>
      <c r="G42" s="463" t="s">
        <v>11</v>
      </c>
      <c r="H42" s="464">
        <v>2402</v>
      </c>
      <c r="I42" s="458" t="s">
        <v>201</v>
      </c>
      <c r="J42" s="459" t="s">
        <v>629</v>
      </c>
      <c r="K42" s="459" t="s">
        <v>1350</v>
      </c>
      <c r="L42" s="459" t="s">
        <v>1314</v>
      </c>
      <c r="M42" s="467">
        <v>2402006</v>
      </c>
      <c r="N42" s="459" t="s">
        <v>1315</v>
      </c>
      <c r="O42" s="467">
        <v>240200608</v>
      </c>
      <c r="P42" s="481" t="s">
        <v>2197</v>
      </c>
      <c r="Q42" s="468">
        <v>0</v>
      </c>
      <c r="R42" s="469">
        <v>1</v>
      </c>
      <c r="S42" s="469">
        <v>1</v>
      </c>
      <c r="T42" s="469">
        <v>0</v>
      </c>
      <c r="U42" s="470">
        <f t="shared" si="57"/>
        <v>2</v>
      </c>
      <c r="V42" s="471">
        <f t="shared" si="47"/>
        <v>0</v>
      </c>
      <c r="W42" s="472">
        <f t="shared" si="48"/>
        <v>198500000</v>
      </c>
      <c r="X42" s="472">
        <f t="shared" si="49"/>
        <v>800000000</v>
      </c>
      <c r="Y42" s="472">
        <f t="shared" si="50"/>
        <v>0</v>
      </c>
      <c r="Z42" s="473">
        <f t="shared" si="51"/>
        <v>998500000</v>
      </c>
      <c r="AA42" s="474">
        <v>0</v>
      </c>
      <c r="AB42" s="472">
        <v>0</v>
      </c>
      <c r="AC42" s="472">
        <v>0</v>
      </c>
      <c r="AD42" s="472">
        <v>0</v>
      </c>
      <c r="AE42" s="472">
        <v>0</v>
      </c>
      <c r="AF42" s="472">
        <v>0</v>
      </c>
      <c r="AG42" s="472">
        <v>0</v>
      </c>
      <c r="AH42" s="472">
        <v>0</v>
      </c>
      <c r="AI42" s="472">
        <v>0</v>
      </c>
      <c r="AJ42" s="472">
        <v>0</v>
      </c>
      <c r="AK42" s="472">
        <v>0</v>
      </c>
      <c r="AL42" s="472">
        <v>0</v>
      </c>
      <c r="AM42" s="472">
        <v>0</v>
      </c>
      <c r="AN42" s="472">
        <v>0</v>
      </c>
      <c r="AO42" s="472">
        <v>0</v>
      </c>
      <c r="AP42" s="472">
        <v>0</v>
      </c>
      <c r="AQ42" s="475">
        <f t="shared" si="52"/>
        <v>0</v>
      </c>
      <c r="AR42" s="471">
        <v>0</v>
      </c>
      <c r="AS42" s="472">
        <v>0</v>
      </c>
      <c r="AT42" s="472">
        <v>0</v>
      </c>
      <c r="AU42" s="472">
        <v>0</v>
      </c>
      <c r="AV42" s="472">
        <v>0</v>
      </c>
      <c r="AW42" s="472">
        <v>0</v>
      </c>
      <c r="AX42" s="472">
        <v>0</v>
      </c>
      <c r="AY42" s="472">
        <v>0</v>
      </c>
      <c r="AZ42" s="472">
        <v>0</v>
      </c>
      <c r="BA42" s="472">
        <v>0</v>
      </c>
      <c r="BB42" s="472">
        <v>0</v>
      </c>
      <c r="BC42" s="472">
        <v>0</v>
      </c>
      <c r="BD42" s="472">
        <v>0</v>
      </c>
      <c r="BE42" s="472">
        <v>0</v>
      </c>
      <c r="BF42" s="472">
        <v>0</v>
      </c>
      <c r="BG42" s="472">
        <v>198500000</v>
      </c>
      <c r="BH42" s="473">
        <f t="shared" si="53"/>
        <v>198500000</v>
      </c>
      <c r="BI42" s="474">
        <v>0</v>
      </c>
      <c r="BJ42" s="472">
        <v>0</v>
      </c>
      <c r="BK42" s="472">
        <v>0</v>
      </c>
      <c r="BL42" s="472">
        <v>0</v>
      </c>
      <c r="BM42" s="472">
        <v>0</v>
      </c>
      <c r="BN42" s="472">
        <v>0</v>
      </c>
      <c r="BO42" s="472">
        <v>0</v>
      </c>
      <c r="BP42" s="472">
        <v>0</v>
      </c>
      <c r="BQ42" s="472">
        <v>0</v>
      </c>
      <c r="BR42" s="472">
        <v>0</v>
      </c>
      <c r="BS42" s="472">
        <v>0</v>
      </c>
      <c r="BT42" s="472">
        <v>0</v>
      </c>
      <c r="BU42" s="472">
        <v>0</v>
      </c>
      <c r="BV42" s="472">
        <v>0</v>
      </c>
      <c r="BW42" s="472">
        <v>800000000</v>
      </c>
      <c r="BX42" s="472">
        <v>0</v>
      </c>
      <c r="BY42" s="475">
        <f t="shared" si="54"/>
        <v>800000000</v>
      </c>
      <c r="BZ42" s="471">
        <v>0</v>
      </c>
      <c r="CA42" s="472">
        <v>0</v>
      </c>
      <c r="CB42" s="472">
        <v>0</v>
      </c>
      <c r="CC42" s="472">
        <v>0</v>
      </c>
      <c r="CD42" s="472">
        <v>0</v>
      </c>
      <c r="CE42" s="472">
        <v>0</v>
      </c>
      <c r="CF42" s="472">
        <v>0</v>
      </c>
      <c r="CG42" s="472">
        <v>0</v>
      </c>
      <c r="CH42" s="472">
        <v>0</v>
      </c>
      <c r="CI42" s="472">
        <v>0</v>
      </c>
      <c r="CJ42" s="472">
        <v>0</v>
      </c>
      <c r="CK42" s="472">
        <v>0</v>
      </c>
      <c r="CL42" s="472">
        <v>0</v>
      </c>
      <c r="CM42" s="472">
        <v>0</v>
      </c>
      <c r="CN42" s="472">
        <v>0</v>
      </c>
      <c r="CO42" s="472">
        <v>0</v>
      </c>
      <c r="CP42" s="473">
        <f t="shared" si="55"/>
        <v>0</v>
      </c>
      <c r="CQ42" s="461" t="s">
        <v>297</v>
      </c>
    </row>
    <row r="43" spans="1:95" x14ac:dyDescent="0.25">
      <c r="A43" s="457" t="s">
        <v>347</v>
      </c>
      <c r="B43" s="488" t="s">
        <v>7</v>
      </c>
      <c r="C43" s="459" t="s">
        <v>1204</v>
      </c>
      <c r="D43" s="460" t="s">
        <v>1211</v>
      </c>
      <c r="E43" s="461" t="s">
        <v>255</v>
      </c>
      <c r="F43" s="462" t="s">
        <v>285</v>
      </c>
      <c r="G43" s="463" t="s">
        <v>11</v>
      </c>
      <c r="H43" s="464">
        <v>2402</v>
      </c>
      <c r="I43" s="458" t="s">
        <v>201</v>
      </c>
      <c r="J43" s="459" t="s">
        <v>630</v>
      </c>
      <c r="K43" s="459" t="s">
        <v>1351</v>
      </c>
      <c r="L43" s="459" t="s">
        <v>879</v>
      </c>
      <c r="M43" s="467">
        <v>2402048</v>
      </c>
      <c r="N43" s="459" t="s">
        <v>880</v>
      </c>
      <c r="O43" s="467">
        <v>240204800</v>
      </c>
      <c r="P43" s="481" t="s">
        <v>2197</v>
      </c>
      <c r="Q43" s="468">
        <v>0</v>
      </c>
      <c r="R43" s="469">
        <v>2</v>
      </c>
      <c r="S43" s="469">
        <v>2</v>
      </c>
      <c r="T43" s="469">
        <v>2</v>
      </c>
      <c r="U43" s="470">
        <f t="shared" si="57"/>
        <v>6</v>
      </c>
      <c r="V43" s="471">
        <f t="shared" si="47"/>
        <v>0</v>
      </c>
      <c r="W43" s="472">
        <f t="shared" si="48"/>
        <v>278900000</v>
      </c>
      <c r="X43" s="472">
        <f t="shared" si="49"/>
        <v>1000000000</v>
      </c>
      <c r="Y43" s="472">
        <f t="shared" si="50"/>
        <v>800000000</v>
      </c>
      <c r="Z43" s="473">
        <f t="shared" si="51"/>
        <v>2078900000</v>
      </c>
      <c r="AA43" s="474">
        <v>0</v>
      </c>
      <c r="AB43" s="472">
        <v>0</v>
      </c>
      <c r="AC43" s="472">
        <v>0</v>
      </c>
      <c r="AD43" s="472">
        <v>0</v>
      </c>
      <c r="AE43" s="472">
        <v>0</v>
      </c>
      <c r="AF43" s="472">
        <v>0</v>
      </c>
      <c r="AG43" s="472">
        <v>0</v>
      </c>
      <c r="AH43" s="472">
        <v>0</v>
      </c>
      <c r="AI43" s="472">
        <v>0</v>
      </c>
      <c r="AJ43" s="472">
        <v>0</v>
      </c>
      <c r="AK43" s="472">
        <v>0</v>
      </c>
      <c r="AL43" s="472">
        <v>0</v>
      </c>
      <c r="AM43" s="472">
        <v>0</v>
      </c>
      <c r="AN43" s="472">
        <v>0</v>
      </c>
      <c r="AO43" s="472">
        <v>0</v>
      </c>
      <c r="AP43" s="472">
        <v>0</v>
      </c>
      <c r="AQ43" s="475">
        <f t="shared" si="52"/>
        <v>0</v>
      </c>
      <c r="AR43" s="471">
        <v>0</v>
      </c>
      <c r="AS43" s="472">
        <v>0</v>
      </c>
      <c r="AT43" s="472">
        <v>0</v>
      </c>
      <c r="AU43" s="472">
        <v>0</v>
      </c>
      <c r="AV43" s="472">
        <v>0</v>
      </c>
      <c r="AW43" s="472">
        <v>0</v>
      </c>
      <c r="AX43" s="472">
        <v>0</v>
      </c>
      <c r="AY43" s="472">
        <v>0</v>
      </c>
      <c r="AZ43" s="472">
        <v>0</v>
      </c>
      <c r="BA43" s="472">
        <v>0</v>
      </c>
      <c r="BB43" s="472">
        <v>0</v>
      </c>
      <c r="BC43" s="472">
        <v>0</v>
      </c>
      <c r="BD43" s="472">
        <v>0</v>
      </c>
      <c r="BE43" s="472">
        <v>0</v>
      </c>
      <c r="BF43" s="472">
        <v>0</v>
      </c>
      <c r="BG43" s="472">
        <v>278900000</v>
      </c>
      <c r="BH43" s="473">
        <f t="shared" si="53"/>
        <v>278900000</v>
      </c>
      <c r="BI43" s="474">
        <v>0</v>
      </c>
      <c r="BJ43" s="472">
        <v>0</v>
      </c>
      <c r="BK43" s="472">
        <v>0</v>
      </c>
      <c r="BL43" s="472">
        <v>0</v>
      </c>
      <c r="BM43" s="472">
        <v>0</v>
      </c>
      <c r="BN43" s="472">
        <v>0</v>
      </c>
      <c r="BO43" s="472">
        <v>0</v>
      </c>
      <c r="BP43" s="472">
        <v>0</v>
      </c>
      <c r="BQ43" s="472">
        <v>0</v>
      </c>
      <c r="BR43" s="472">
        <v>0</v>
      </c>
      <c r="BS43" s="472">
        <v>0</v>
      </c>
      <c r="BT43" s="472">
        <v>0</v>
      </c>
      <c r="BU43" s="472">
        <v>0</v>
      </c>
      <c r="BV43" s="472">
        <v>0</v>
      </c>
      <c r="BW43" s="472">
        <v>1000000000</v>
      </c>
      <c r="BX43" s="472">
        <v>0</v>
      </c>
      <c r="BY43" s="475">
        <f t="shared" si="54"/>
        <v>1000000000</v>
      </c>
      <c r="BZ43" s="471">
        <v>0</v>
      </c>
      <c r="CA43" s="472">
        <v>0</v>
      </c>
      <c r="CB43" s="472">
        <v>0</v>
      </c>
      <c r="CC43" s="472">
        <v>0</v>
      </c>
      <c r="CD43" s="472">
        <v>0</v>
      </c>
      <c r="CE43" s="472">
        <v>0</v>
      </c>
      <c r="CF43" s="472">
        <v>0</v>
      </c>
      <c r="CG43" s="472">
        <v>0</v>
      </c>
      <c r="CH43" s="472">
        <v>0</v>
      </c>
      <c r="CI43" s="472">
        <v>0</v>
      </c>
      <c r="CJ43" s="472">
        <v>0</v>
      </c>
      <c r="CK43" s="472">
        <v>0</v>
      </c>
      <c r="CL43" s="472">
        <v>0</v>
      </c>
      <c r="CM43" s="472">
        <v>0</v>
      </c>
      <c r="CN43" s="472">
        <v>800000000</v>
      </c>
      <c r="CO43" s="472">
        <v>0</v>
      </c>
      <c r="CP43" s="473">
        <f t="shared" si="55"/>
        <v>800000000</v>
      </c>
      <c r="CQ43" s="461" t="s">
        <v>297</v>
      </c>
    </row>
    <row r="44" spans="1:95" x14ac:dyDescent="0.25">
      <c r="A44" s="457" t="s">
        <v>348</v>
      </c>
      <c r="B44" s="488" t="s">
        <v>7</v>
      </c>
      <c r="C44" s="459" t="s">
        <v>1204</v>
      </c>
      <c r="D44" s="460" t="s">
        <v>1211</v>
      </c>
      <c r="E44" s="461" t="s">
        <v>255</v>
      </c>
      <c r="F44" s="462" t="s">
        <v>285</v>
      </c>
      <c r="G44" s="463" t="s">
        <v>11</v>
      </c>
      <c r="H44" s="464">
        <v>2402</v>
      </c>
      <c r="I44" s="458" t="s">
        <v>200</v>
      </c>
      <c r="J44" s="459" t="s">
        <v>631</v>
      </c>
      <c r="K44" s="459" t="s">
        <v>1352</v>
      </c>
      <c r="L44" s="459" t="s">
        <v>881</v>
      </c>
      <c r="M44" s="467">
        <v>2402103</v>
      </c>
      <c r="N44" s="459" t="s">
        <v>882</v>
      </c>
      <c r="O44" s="467">
        <v>240210300</v>
      </c>
      <c r="P44" s="460" t="s">
        <v>2197</v>
      </c>
      <c r="Q44" s="468">
        <v>0</v>
      </c>
      <c r="R44" s="469">
        <v>1</v>
      </c>
      <c r="S44" s="469">
        <v>0</v>
      </c>
      <c r="T44" s="469">
        <v>0</v>
      </c>
      <c r="U44" s="470">
        <f t="shared" si="57"/>
        <v>1</v>
      </c>
      <c r="V44" s="471">
        <f t="shared" si="47"/>
        <v>0</v>
      </c>
      <c r="W44" s="472">
        <f t="shared" si="48"/>
        <v>0</v>
      </c>
      <c r="X44" s="472">
        <f t="shared" si="49"/>
        <v>0</v>
      </c>
      <c r="Y44" s="472">
        <f t="shared" si="50"/>
        <v>0</v>
      </c>
      <c r="Z44" s="473">
        <f t="shared" si="51"/>
        <v>0</v>
      </c>
      <c r="AA44" s="474">
        <v>0</v>
      </c>
      <c r="AB44" s="472">
        <v>0</v>
      </c>
      <c r="AC44" s="472">
        <v>0</v>
      </c>
      <c r="AD44" s="472">
        <v>0</v>
      </c>
      <c r="AE44" s="472">
        <v>0</v>
      </c>
      <c r="AF44" s="472">
        <v>0</v>
      </c>
      <c r="AG44" s="472">
        <v>0</v>
      </c>
      <c r="AH44" s="472">
        <v>0</v>
      </c>
      <c r="AI44" s="472">
        <v>0</v>
      </c>
      <c r="AJ44" s="472">
        <v>0</v>
      </c>
      <c r="AK44" s="472">
        <v>0</v>
      </c>
      <c r="AL44" s="472">
        <v>0</v>
      </c>
      <c r="AM44" s="472">
        <v>0</v>
      </c>
      <c r="AN44" s="472">
        <v>0</v>
      </c>
      <c r="AO44" s="472">
        <v>0</v>
      </c>
      <c r="AP44" s="472">
        <v>0</v>
      </c>
      <c r="AQ44" s="475">
        <f t="shared" si="52"/>
        <v>0</v>
      </c>
      <c r="AR44" s="471">
        <v>0</v>
      </c>
      <c r="AS44" s="472">
        <v>0</v>
      </c>
      <c r="AT44" s="472">
        <v>0</v>
      </c>
      <c r="AU44" s="472">
        <v>0</v>
      </c>
      <c r="AV44" s="472">
        <v>0</v>
      </c>
      <c r="AW44" s="472">
        <v>0</v>
      </c>
      <c r="AX44" s="472">
        <v>0</v>
      </c>
      <c r="AY44" s="472">
        <v>0</v>
      </c>
      <c r="AZ44" s="472">
        <v>0</v>
      </c>
      <c r="BA44" s="472">
        <v>0</v>
      </c>
      <c r="BB44" s="472">
        <v>0</v>
      </c>
      <c r="BC44" s="472">
        <v>0</v>
      </c>
      <c r="BD44" s="472">
        <v>0</v>
      </c>
      <c r="BE44" s="472">
        <v>0</v>
      </c>
      <c r="BF44" s="472">
        <v>0</v>
      </c>
      <c r="BG44" s="472">
        <v>0</v>
      </c>
      <c r="BH44" s="473">
        <f t="shared" si="53"/>
        <v>0</v>
      </c>
      <c r="BI44" s="474">
        <v>0</v>
      </c>
      <c r="BJ44" s="472">
        <v>0</v>
      </c>
      <c r="BK44" s="472">
        <v>0</v>
      </c>
      <c r="BL44" s="472">
        <v>0</v>
      </c>
      <c r="BM44" s="472">
        <v>0</v>
      </c>
      <c r="BN44" s="472">
        <v>0</v>
      </c>
      <c r="BO44" s="472">
        <v>0</v>
      </c>
      <c r="BP44" s="472">
        <v>0</v>
      </c>
      <c r="BQ44" s="472">
        <v>0</v>
      </c>
      <c r="BR44" s="472">
        <v>0</v>
      </c>
      <c r="BS44" s="472">
        <v>0</v>
      </c>
      <c r="BT44" s="472">
        <v>0</v>
      </c>
      <c r="BU44" s="472">
        <v>0</v>
      </c>
      <c r="BV44" s="472">
        <v>0</v>
      </c>
      <c r="BW44" s="472">
        <v>0</v>
      </c>
      <c r="BX44" s="472">
        <v>0</v>
      </c>
      <c r="BY44" s="475">
        <f t="shared" si="54"/>
        <v>0</v>
      </c>
      <c r="BZ44" s="471">
        <v>0</v>
      </c>
      <c r="CA44" s="472">
        <v>0</v>
      </c>
      <c r="CB44" s="472">
        <v>0</v>
      </c>
      <c r="CC44" s="472">
        <v>0</v>
      </c>
      <c r="CD44" s="472">
        <v>0</v>
      </c>
      <c r="CE44" s="472">
        <v>0</v>
      </c>
      <c r="CF44" s="472">
        <v>0</v>
      </c>
      <c r="CG44" s="472">
        <v>0</v>
      </c>
      <c r="CH44" s="472">
        <v>0</v>
      </c>
      <c r="CI44" s="472">
        <v>0</v>
      </c>
      <c r="CJ44" s="472">
        <v>0</v>
      </c>
      <c r="CK44" s="472">
        <v>0</v>
      </c>
      <c r="CL44" s="472">
        <v>0</v>
      </c>
      <c r="CM44" s="472">
        <v>0</v>
      </c>
      <c r="CN44" s="472">
        <v>0</v>
      </c>
      <c r="CO44" s="472">
        <v>0</v>
      </c>
      <c r="CP44" s="473">
        <f t="shared" si="55"/>
        <v>0</v>
      </c>
      <c r="CQ44" s="461" t="s">
        <v>297</v>
      </c>
    </row>
    <row r="45" spans="1:95" x14ac:dyDescent="0.25">
      <c r="A45" s="457" t="s">
        <v>349</v>
      </c>
      <c r="B45" s="488" t="s">
        <v>7</v>
      </c>
      <c r="C45" s="459" t="s">
        <v>1204</v>
      </c>
      <c r="D45" s="460" t="s">
        <v>1211</v>
      </c>
      <c r="E45" s="461" t="s">
        <v>255</v>
      </c>
      <c r="F45" s="462" t="s">
        <v>285</v>
      </c>
      <c r="G45" s="463" t="s">
        <v>11</v>
      </c>
      <c r="H45" s="464">
        <v>2402</v>
      </c>
      <c r="I45" s="458" t="s">
        <v>201</v>
      </c>
      <c r="J45" s="459" t="s">
        <v>632</v>
      </c>
      <c r="K45" s="459" t="s">
        <v>1353</v>
      </c>
      <c r="L45" s="459" t="s">
        <v>883</v>
      </c>
      <c r="M45" s="467">
        <v>2402107</v>
      </c>
      <c r="N45" s="459" t="s">
        <v>884</v>
      </c>
      <c r="O45" s="467">
        <v>240210701</v>
      </c>
      <c r="P45" s="481" t="s">
        <v>2197</v>
      </c>
      <c r="Q45" s="468">
        <v>0</v>
      </c>
      <c r="R45" s="469">
        <v>0</v>
      </c>
      <c r="S45" s="469">
        <v>1</v>
      </c>
      <c r="T45" s="469">
        <v>0</v>
      </c>
      <c r="U45" s="470">
        <f t="shared" si="57"/>
        <v>1</v>
      </c>
      <c r="V45" s="471">
        <f t="shared" si="47"/>
        <v>0</v>
      </c>
      <c r="W45" s="472">
        <f t="shared" si="48"/>
        <v>0</v>
      </c>
      <c r="X45" s="472">
        <f t="shared" si="49"/>
        <v>200000000</v>
      </c>
      <c r="Y45" s="472">
        <f t="shared" si="50"/>
        <v>0</v>
      </c>
      <c r="Z45" s="473">
        <f t="shared" si="51"/>
        <v>200000000</v>
      </c>
      <c r="AA45" s="474">
        <v>0</v>
      </c>
      <c r="AB45" s="472">
        <v>0</v>
      </c>
      <c r="AC45" s="472">
        <v>0</v>
      </c>
      <c r="AD45" s="472">
        <v>0</v>
      </c>
      <c r="AE45" s="472">
        <v>0</v>
      </c>
      <c r="AF45" s="472">
        <v>0</v>
      </c>
      <c r="AG45" s="472">
        <v>0</v>
      </c>
      <c r="AH45" s="472">
        <v>0</v>
      </c>
      <c r="AI45" s="472">
        <v>0</v>
      </c>
      <c r="AJ45" s="472">
        <v>0</v>
      </c>
      <c r="AK45" s="472">
        <v>0</v>
      </c>
      <c r="AL45" s="472">
        <v>0</v>
      </c>
      <c r="AM45" s="472">
        <v>0</v>
      </c>
      <c r="AN45" s="472">
        <v>0</v>
      </c>
      <c r="AO45" s="472">
        <v>0</v>
      </c>
      <c r="AP45" s="472">
        <v>0</v>
      </c>
      <c r="AQ45" s="475">
        <f t="shared" si="52"/>
        <v>0</v>
      </c>
      <c r="AR45" s="471">
        <v>0</v>
      </c>
      <c r="AS45" s="472">
        <v>0</v>
      </c>
      <c r="AT45" s="472">
        <v>0</v>
      </c>
      <c r="AU45" s="472">
        <v>0</v>
      </c>
      <c r="AV45" s="472">
        <v>0</v>
      </c>
      <c r="AW45" s="472">
        <v>0</v>
      </c>
      <c r="AX45" s="472">
        <v>0</v>
      </c>
      <c r="AY45" s="472">
        <v>0</v>
      </c>
      <c r="AZ45" s="472">
        <v>0</v>
      </c>
      <c r="BA45" s="472">
        <v>0</v>
      </c>
      <c r="BB45" s="472">
        <v>0</v>
      </c>
      <c r="BC45" s="472">
        <v>0</v>
      </c>
      <c r="BD45" s="472">
        <v>0</v>
      </c>
      <c r="BE45" s="472">
        <v>0</v>
      </c>
      <c r="BF45" s="472">
        <v>0</v>
      </c>
      <c r="BG45" s="472">
        <v>0</v>
      </c>
      <c r="BH45" s="473">
        <f t="shared" si="53"/>
        <v>0</v>
      </c>
      <c r="BI45" s="474">
        <v>0</v>
      </c>
      <c r="BJ45" s="472">
        <v>0</v>
      </c>
      <c r="BK45" s="472">
        <v>0</v>
      </c>
      <c r="BL45" s="472">
        <v>0</v>
      </c>
      <c r="BM45" s="472">
        <v>0</v>
      </c>
      <c r="BN45" s="472">
        <v>0</v>
      </c>
      <c r="BO45" s="472">
        <v>0</v>
      </c>
      <c r="BP45" s="472">
        <v>0</v>
      </c>
      <c r="BQ45" s="472">
        <v>0</v>
      </c>
      <c r="BR45" s="472">
        <v>0</v>
      </c>
      <c r="BS45" s="472">
        <v>0</v>
      </c>
      <c r="BT45" s="472">
        <v>0</v>
      </c>
      <c r="BU45" s="472">
        <v>0</v>
      </c>
      <c r="BV45" s="472">
        <v>0</v>
      </c>
      <c r="BW45" s="472">
        <v>0</v>
      </c>
      <c r="BX45" s="472">
        <v>200000000</v>
      </c>
      <c r="BY45" s="475">
        <f t="shared" si="54"/>
        <v>200000000</v>
      </c>
      <c r="BZ45" s="471">
        <v>0</v>
      </c>
      <c r="CA45" s="472">
        <v>0</v>
      </c>
      <c r="CB45" s="472">
        <v>0</v>
      </c>
      <c r="CC45" s="472">
        <v>0</v>
      </c>
      <c r="CD45" s="472">
        <v>0</v>
      </c>
      <c r="CE45" s="472">
        <v>0</v>
      </c>
      <c r="CF45" s="472">
        <v>0</v>
      </c>
      <c r="CG45" s="472">
        <v>0</v>
      </c>
      <c r="CH45" s="472">
        <v>0</v>
      </c>
      <c r="CI45" s="472">
        <v>0</v>
      </c>
      <c r="CJ45" s="472">
        <v>0</v>
      </c>
      <c r="CK45" s="472">
        <v>0</v>
      </c>
      <c r="CL45" s="472">
        <v>0</v>
      </c>
      <c r="CM45" s="472">
        <v>0</v>
      </c>
      <c r="CN45" s="472">
        <v>0</v>
      </c>
      <c r="CO45" s="472">
        <v>0</v>
      </c>
      <c r="CP45" s="473">
        <f t="shared" si="55"/>
        <v>0</v>
      </c>
      <c r="CQ45" s="461" t="s">
        <v>297</v>
      </c>
    </row>
    <row r="46" spans="1:95" x14ac:dyDescent="0.25">
      <c r="A46" s="457" t="s">
        <v>350</v>
      </c>
      <c r="B46" s="488" t="s">
        <v>7</v>
      </c>
      <c r="C46" s="459" t="s">
        <v>1204</v>
      </c>
      <c r="D46" s="460" t="s">
        <v>1211</v>
      </c>
      <c r="E46" s="461" t="s">
        <v>255</v>
      </c>
      <c r="F46" s="462" t="s">
        <v>285</v>
      </c>
      <c r="G46" s="463" t="s">
        <v>11</v>
      </c>
      <c r="H46" s="464">
        <v>2402</v>
      </c>
      <c r="I46" s="458" t="s">
        <v>201</v>
      </c>
      <c r="J46" s="459" t="s">
        <v>633</v>
      </c>
      <c r="K46" s="459" t="s">
        <v>1354</v>
      </c>
      <c r="L46" s="459" t="s">
        <v>19</v>
      </c>
      <c r="M46" s="467">
        <v>2402112</v>
      </c>
      <c r="N46" s="459" t="s">
        <v>885</v>
      </c>
      <c r="O46" s="467">
        <v>240211200</v>
      </c>
      <c r="P46" s="481" t="s">
        <v>2197</v>
      </c>
      <c r="Q46" s="468">
        <v>300</v>
      </c>
      <c r="R46" s="469">
        <v>300</v>
      </c>
      <c r="S46" s="469">
        <v>300</v>
      </c>
      <c r="T46" s="469">
        <v>300</v>
      </c>
      <c r="U46" s="470">
        <f t="shared" si="57"/>
        <v>1200</v>
      </c>
      <c r="V46" s="471">
        <f t="shared" si="47"/>
        <v>1444151400</v>
      </c>
      <c r="W46" s="472">
        <f t="shared" si="48"/>
        <v>1253000000</v>
      </c>
      <c r="X46" s="472">
        <f t="shared" si="49"/>
        <v>1283000000</v>
      </c>
      <c r="Y46" s="472">
        <f t="shared" si="50"/>
        <v>1303000000</v>
      </c>
      <c r="Z46" s="473">
        <f t="shared" si="51"/>
        <v>5283151400</v>
      </c>
      <c r="AA46" s="474">
        <v>1406466251.0699999</v>
      </c>
      <c r="AB46" s="472">
        <v>0</v>
      </c>
      <c r="AC46" s="472">
        <v>37685148.93</v>
      </c>
      <c r="AD46" s="472">
        <v>0</v>
      </c>
      <c r="AE46" s="472">
        <v>0</v>
      </c>
      <c r="AF46" s="472">
        <v>0</v>
      </c>
      <c r="AG46" s="472">
        <v>0</v>
      </c>
      <c r="AH46" s="472">
        <v>0</v>
      </c>
      <c r="AI46" s="472">
        <v>0</v>
      </c>
      <c r="AJ46" s="472">
        <v>0</v>
      </c>
      <c r="AK46" s="472">
        <v>0</v>
      </c>
      <c r="AL46" s="472">
        <v>0</v>
      </c>
      <c r="AM46" s="472">
        <v>0</v>
      </c>
      <c r="AN46" s="472">
        <v>0</v>
      </c>
      <c r="AO46" s="472">
        <v>0</v>
      </c>
      <c r="AP46" s="472">
        <v>0</v>
      </c>
      <c r="AQ46" s="475">
        <f t="shared" si="52"/>
        <v>1444151400</v>
      </c>
      <c r="AR46" s="471">
        <v>250000000</v>
      </c>
      <c r="AS46" s="472">
        <v>0</v>
      </c>
      <c r="AT46" s="472">
        <v>0</v>
      </c>
      <c r="AU46" s="472">
        <v>0</v>
      </c>
      <c r="AV46" s="472">
        <v>0</v>
      </c>
      <c r="AW46" s="472">
        <v>0</v>
      </c>
      <c r="AX46" s="472">
        <v>0</v>
      </c>
      <c r="AY46" s="472">
        <v>0</v>
      </c>
      <c r="AZ46" s="472">
        <v>0</v>
      </c>
      <c r="BA46" s="472">
        <v>0</v>
      </c>
      <c r="BB46" s="472">
        <v>0</v>
      </c>
      <c r="BC46" s="472">
        <v>0</v>
      </c>
      <c r="BD46" s="472">
        <v>0</v>
      </c>
      <c r="BE46" s="472">
        <v>0</v>
      </c>
      <c r="BF46" s="472">
        <v>0</v>
      </c>
      <c r="BG46" s="472">
        <f>1000000000+3000000</f>
        <v>1003000000</v>
      </c>
      <c r="BH46" s="473">
        <f t="shared" si="53"/>
        <v>1253000000</v>
      </c>
      <c r="BI46" s="474">
        <v>280000000</v>
      </c>
      <c r="BJ46" s="472">
        <v>0</v>
      </c>
      <c r="BK46" s="472">
        <v>0</v>
      </c>
      <c r="BL46" s="472">
        <v>0</v>
      </c>
      <c r="BM46" s="472">
        <v>0</v>
      </c>
      <c r="BN46" s="472">
        <v>0</v>
      </c>
      <c r="BO46" s="472">
        <v>0</v>
      </c>
      <c r="BP46" s="472">
        <v>0</v>
      </c>
      <c r="BQ46" s="472">
        <v>0</v>
      </c>
      <c r="BR46" s="472">
        <v>0</v>
      </c>
      <c r="BS46" s="472">
        <v>0</v>
      </c>
      <c r="BT46" s="472">
        <v>0</v>
      </c>
      <c r="BU46" s="472">
        <v>0</v>
      </c>
      <c r="BV46" s="472">
        <v>0</v>
      </c>
      <c r="BW46" s="472">
        <v>0</v>
      </c>
      <c r="BX46" s="472">
        <f>1000000000+3000000</f>
        <v>1003000000</v>
      </c>
      <c r="BY46" s="475">
        <f t="shared" si="54"/>
        <v>1283000000</v>
      </c>
      <c r="BZ46" s="471">
        <v>300000000</v>
      </c>
      <c r="CA46" s="472">
        <v>0</v>
      </c>
      <c r="CB46" s="472">
        <v>0</v>
      </c>
      <c r="CC46" s="472">
        <v>0</v>
      </c>
      <c r="CD46" s="472">
        <v>0</v>
      </c>
      <c r="CE46" s="472">
        <v>0</v>
      </c>
      <c r="CF46" s="472">
        <v>0</v>
      </c>
      <c r="CG46" s="472">
        <v>0</v>
      </c>
      <c r="CH46" s="472">
        <v>0</v>
      </c>
      <c r="CI46" s="472">
        <v>0</v>
      </c>
      <c r="CJ46" s="472">
        <v>0</v>
      </c>
      <c r="CK46" s="472">
        <v>0</v>
      </c>
      <c r="CL46" s="472">
        <v>0</v>
      </c>
      <c r="CM46" s="472">
        <v>0</v>
      </c>
      <c r="CN46" s="472">
        <v>0</v>
      </c>
      <c r="CO46" s="472">
        <f>1000000000+3000000</f>
        <v>1003000000</v>
      </c>
      <c r="CP46" s="473">
        <f t="shared" si="55"/>
        <v>1303000000</v>
      </c>
      <c r="CQ46" s="461" t="s">
        <v>297</v>
      </c>
    </row>
    <row r="47" spans="1:95" x14ac:dyDescent="0.25">
      <c r="A47" s="457" t="s">
        <v>351</v>
      </c>
      <c r="B47" s="488" t="s">
        <v>7</v>
      </c>
      <c r="C47" s="459" t="s">
        <v>1204</v>
      </c>
      <c r="D47" s="460" t="s">
        <v>1211</v>
      </c>
      <c r="E47" s="461" t="s">
        <v>255</v>
      </c>
      <c r="F47" s="462" t="s">
        <v>285</v>
      </c>
      <c r="G47" s="463" t="s">
        <v>11</v>
      </c>
      <c r="H47" s="464">
        <v>2402</v>
      </c>
      <c r="I47" s="458" t="s">
        <v>201</v>
      </c>
      <c r="J47" s="459" t="s">
        <v>634</v>
      </c>
      <c r="K47" s="459" t="s">
        <v>1355</v>
      </c>
      <c r="L47" s="459" t="s">
        <v>886</v>
      </c>
      <c r="M47" s="467">
        <v>2402113</v>
      </c>
      <c r="N47" s="459" t="s">
        <v>887</v>
      </c>
      <c r="O47" s="467">
        <v>240211300</v>
      </c>
      <c r="P47" s="481" t="s">
        <v>2197</v>
      </c>
      <c r="Q47" s="468">
        <v>0</v>
      </c>
      <c r="R47" s="469">
        <v>0</v>
      </c>
      <c r="S47" s="469">
        <v>3</v>
      </c>
      <c r="T47" s="469">
        <v>3</v>
      </c>
      <c r="U47" s="470">
        <f t="shared" si="57"/>
        <v>6</v>
      </c>
      <c r="V47" s="471">
        <f t="shared" si="47"/>
        <v>0</v>
      </c>
      <c r="W47" s="472">
        <f t="shared" si="48"/>
        <v>0</v>
      </c>
      <c r="X47" s="472">
        <f t="shared" si="49"/>
        <v>1500000000</v>
      </c>
      <c r="Y47" s="472">
        <f t="shared" si="50"/>
        <v>1423412027.4000001</v>
      </c>
      <c r="Z47" s="473">
        <f t="shared" si="51"/>
        <v>2923412027.4000001</v>
      </c>
      <c r="AA47" s="474">
        <v>0</v>
      </c>
      <c r="AB47" s="472">
        <v>0</v>
      </c>
      <c r="AC47" s="472">
        <v>0</v>
      </c>
      <c r="AD47" s="472">
        <v>0</v>
      </c>
      <c r="AE47" s="472">
        <v>0</v>
      </c>
      <c r="AF47" s="472">
        <v>0</v>
      </c>
      <c r="AG47" s="472">
        <v>0</v>
      </c>
      <c r="AH47" s="472">
        <v>0</v>
      </c>
      <c r="AI47" s="472">
        <v>0</v>
      </c>
      <c r="AJ47" s="472">
        <v>0</v>
      </c>
      <c r="AK47" s="472">
        <v>0</v>
      </c>
      <c r="AL47" s="472">
        <v>0</v>
      </c>
      <c r="AM47" s="472">
        <v>0</v>
      </c>
      <c r="AN47" s="472">
        <v>0</v>
      </c>
      <c r="AO47" s="472">
        <v>0</v>
      </c>
      <c r="AP47" s="472">
        <v>0</v>
      </c>
      <c r="AQ47" s="475">
        <f t="shared" si="52"/>
        <v>0</v>
      </c>
      <c r="AR47" s="471">
        <v>0</v>
      </c>
      <c r="AS47" s="472">
        <v>0</v>
      </c>
      <c r="AT47" s="472">
        <v>0</v>
      </c>
      <c r="AU47" s="472">
        <v>0</v>
      </c>
      <c r="AV47" s="472">
        <v>0</v>
      </c>
      <c r="AW47" s="472">
        <v>0</v>
      </c>
      <c r="AX47" s="472">
        <v>0</v>
      </c>
      <c r="AY47" s="472">
        <v>0</v>
      </c>
      <c r="AZ47" s="472">
        <v>0</v>
      </c>
      <c r="BA47" s="472">
        <v>0</v>
      </c>
      <c r="BB47" s="472">
        <v>0</v>
      </c>
      <c r="BC47" s="472">
        <v>0</v>
      </c>
      <c r="BD47" s="472">
        <v>0</v>
      </c>
      <c r="BE47" s="472">
        <v>0</v>
      </c>
      <c r="BF47" s="472"/>
      <c r="BG47" s="472">
        <v>0</v>
      </c>
      <c r="BH47" s="473">
        <f t="shared" si="53"/>
        <v>0</v>
      </c>
      <c r="BI47" s="474">
        <v>0</v>
      </c>
      <c r="BJ47" s="472">
        <v>0</v>
      </c>
      <c r="BK47" s="472">
        <v>0</v>
      </c>
      <c r="BL47" s="472">
        <v>0</v>
      </c>
      <c r="BM47" s="472">
        <v>0</v>
      </c>
      <c r="BN47" s="472">
        <v>0</v>
      </c>
      <c r="BO47" s="472">
        <v>0</v>
      </c>
      <c r="BP47" s="472">
        <v>0</v>
      </c>
      <c r="BQ47" s="472">
        <v>0</v>
      </c>
      <c r="BR47" s="472">
        <v>0</v>
      </c>
      <c r="BS47" s="472">
        <v>0</v>
      </c>
      <c r="BT47" s="472">
        <v>0</v>
      </c>
      <c r="BU47" s="472">
        <v>0</v>
      </c>
      <c r="BV47" s="472">
        <v>0</v>
      </c>
      <c r="BW47" s="472">
        <v>1500000000</v>
      </c>
      <c r="BX47" s="472">
        <v>0</v>
      </c>
      <c r="BY47" s="475">
        <f t="shared" si="54"/>
        <v>1500000000</v>
      </c>
      <c r="BZ47" s="471">
        <v>0</v>
      </c>
      <c r="CA47" s="472">
        <v>0</v>
      </c>
      <c r="CB47" s="472">
        <v>0</v>
      </c>
      <c r="CC47" s="472">
        <v>0</v>
      </c>
      <c r="CD47" s="472">
        <v>0</v>
      </c>
      <c r="CE47" s="472">
        <v>0</v>
      </c>
      <c r="CF47" s="472">
        <v>0</v>
      </c>
      <c r="CG47" s="472">
        <v>0</v>
      </c>
      <c r="CH47" s="472">
        <v>0</v>
      </c>
      <c r="CI47" s="472">
        <v>0</v>
      </c>
      <c r="CJ47" s="472">
        <v>0</v>
      </c>
      <c r="CK47" s="472">
        <v>0</v>
      </c>
      <c r="CL47" s="472">
        <v>0</v>
      </c>
      <c r="CM47" s="472">
        <v>0</v>
      </c>
      <c r="CN47" s="472">
        <v>1423412027.4000001</v>
      </c>
      <c r="CO47" s="472">
        <v>0</v>
      </c>
      <c r="CP47" s="473">
        <f t="shared" si="55"/>
        <v>1423412027.4000001</v>
      </c>
      <c r="CQ47" s="461" t="s">
        <v>297</v>
      </c>
    </row>
    <row r="48" spans="1:95" x14ac:dyDescent="0.25">
      <c r="A48" s="457" t="s">
        <v>352</v>
      </c>
      <c r="B48" s="488" t="s">
        <v>7</v>
      </c>
      <c r="C48" s="459" t="s">
        <v>1204</v>
      </c>
      <c r="D48" s="460" t="s">
        <v>1211</v>
      </c>
      <c r="E48" s="461" t="s">
        <v>255</v>
      </c>
      <c r="F48" s="462" t="s">
        <v>285</v>
      </c>
      <c r="G48" s="463" t="s">
        <v>11</v>
      </c>
      <c r="H48" s="464">
        <v>2402</v>
      </c>
      <c r="I48" s="458" t="s">
        <v>201</v>
      </c>
      <c r="J48" s="459" t="s">
        <v>635</v>
      </c>
      <c r="K48" s="459" t="s">
        <v>1356</v>
      </c>
      <c r="L48" s="459" t="s">
        <v>888</v>
      </c>
      <c r="M48" s="467">
        <v>2402114</v>
      </c>
      <c r="N48" s="459" t="s">
        <v>889</v>
      </c>
      <c r="O48" s="467">
        <v>240211400</v>
      </c>
      <c r="P48" s="481" t="s">
        <v>2197</v>
      </c>
      <c r="Q48" s="468">
        <v>0</v>
      </c>
      <c r="R48" s="469">
        <v>1</v>
      </c>
      <c r="S48" s="469">
        <v>0</v>
      </c>
      <c r="T48" s="469">
        <v>0</v>
      </c>
      <c r="U48" s="470">
        <f t="shared" si="57"/>
        <v>1</v>
      </c>
      <c r="V48" s="471">
        <f t="shared" si="47"/>
        <v>0</v>
      </c>
      <c r="W48" s="472">
        <f t="shared" si="48"/>
        <v>1800000000</v>
      </c>
      <c r="X48" s="472">
        <f t="shared" si="49"/>
        <v>0</v>
      </c>
      <c r="Y48" s="472">
        <f t="shared" si="50"/>
        <v>0</v>
      </c>
      <c r="Z48" s="473">
        <f t="shared" si="51"/>
        <v>1800000000</v>
      </c>
      <c r="AA48" s="474">
        <v>0</v>
      </c>
      <c r="AB48" s="472">
        <v>0</v>
      </c>
      <c r="AC48" s="472">
        <v>0</v>
      </c>
      <c r="AD48" s="472">
        <v>0</v>
      </c>
      <c r="AE48" s="472">
        <v>0</v>
      </c>
      <c r="AF48" s="472">
        <v>0</v>
      </c>
      <c r="AG48" s="472">
        <v>0</v>
      </c>
      <c r="AH48" s="472">
        <v>0</v>
      </c>
      <c r="AI48" s="472">
        <v>0</v>
      </c>
      <c r="AJ48" s="472">
        <v>0</v>
      </c>
      <c r="AK48" s="472">
        <v>0</v>
      </c>
      <c r="AL48" s="472">
        <v>0</v>
      </c>
      <c r="AM48" s="472">
        <v>0</v>
      </c>
      <c r="AN48" s="472">
        <v>0</v>
      </c>
      <c r="AO48" s="472">
        <v>0</v>
      </c>
      <c r="AP48" s="472">
        <v>0</v>
      </c>
      <c r="AQ48" s="475">
        <f t="shared" si="52"/>
        <v>0</v>
      </c>
      <c r="AR48" s="471">
        <v>0</v>
      </c>
      <c r="AS48" s="472">
        <v>0</v>
      </c>
      <c r="AT48" s="472">
        <v>0</v>
      </c>
      <c r="AU48" s="472">
        <v>0</v>
      </c>
      <c r="AV48" s="472">
        <v>0</v>
      </c>
      <c r="AW48" s="472">
        <v>0</v>
      </c>
      <c r="AX48" s="472">
        <v>0</v>
      </c>
      <c r="AY48" s="472">
        <v>0</v>
      </c>
      <c r="AZ48" s="472">
        <v>0</v>
      </c>
      <c r="BA48" s="472">
        <v>0</v>
      </c>
      <c r="BB48" s="472">
        <v>0</v>
      </c>
      <c r="BC48" s="472">
        <v>0</v>
      </c>
      <c r="BD48" s="472">
        <v>0</v>
      </c>
      <c r="BE48" s="472">
        <v>1800000000</v>
      </c>
      <c r="BF48" s="472">
        <v>0</v>
      </c>
      <c r="BG48" s="472">
        <v>0</v>
      </c>
      <c r="BH48" s="473">
        <f t="shared" si="53"/>
        <v>1800000000</v>
      </c>
      <c r="BI48" s="474">
        <v>0</v>
      </c>
      <c r="BJ48" s="472">
        <v>0</v>
      </c>
      <c r="BK48" s="472">
        <v>0</v>
      </c>
      <c r="BL48" s="472">
        <v>0</v>
      </c>
      <c r="BM48" s="472">
        <v>0</v>
      </c>
      <c r="BN48" s="472">
        <v>0</v>
      </c>
      <c r="BO48" s="472">
        <v>0</v>
      </c>
      <c r="BP48" s="472">
        <v>0</v>
      </c>
      <c r="BQ48" s="472">
        <v>0</v>
      </c>
      <c r="BR48" s="472">
        <v>0</v>
      </c>
      <c r="BS48" s="472">
        <v>0</v>
      </c>
      <c r="BT48" s="472">
        <v>0</v>
      </c>
      <c r="BU48" s="472">
        <v>0</v>
      </c>
      <c r="BV48" s="472">
        <v>0</v>
      </c>
      <c r="BW48" s="472">
        <v>0</v>
      </c>
      <c r="BX48" s="472">
        <v>0</v>
      </c>
      <c r="BY48" s="475">
        <f t="shared" si="54"/>
        <v>0</v>
      </c>
      <c r="BZ48" s="471">
        <v>0</v>
      </c>
      <c r="CA48" s="472">
        <v>0</v>
      </c>
      <c r="CB48" s="472">
        <v>0</v>
      </c>
      <c r="CC48" s="472">
        <v>0</v>
      </c>
      <c r="CD48" s="472">
        <v>0</v>
      </c>
      <c r="CE48" s="472">
        <v>0</v>
      </c>
      <c r="CF48" s="472">
        <v>0</v>
      </c>
      <c r="CG48" s="472">
        <v>0</v>
      </c>
      <c r="CH48" s="472">
        <v>0</v>
      </c>
      <c r="CI48" s="472">
        <v>0</v>
      </c>
      <c r="CJ48" s="472">
        <v>0</v>
      </c>
      <c r="CK48" s="472">
        <v>0</v>
      </c>
      <c r="CL48" s="472">
        <v>0</v>
      </c>
      <c r="CM48" s="472">
        <v>0</v>
      </c>
      <c r="CN48" s="472">
        <v>0</v>
      </c>
      <c r="CO48" s="472">
        <v>0</v>
      </c>
      <c r="CP48" s="473">
        <f t="shared" si="55"/>
        <v>0</v>
      </c>
      <c r="CQ48" s="461" t="s">
        <v>297</v>
      </c>
    </row>
    <row r="49" spans="1:95" x14ac:dyDescent="0.25">
      <c r="A49" s="457" t="s">
        <v>353</v>
      </c>
      <c r="B49" s="488" t="s">
        <v>268</v>
      </c>
      <c r="C49" s="459" t="s">
        <v>1204</v>
      </c>
      <c r="D49" s="460" t="s">
        <v>1216</v>
      </c>
      <c r="E49" s="461" t="s">
        <v>255</v>
      </c>
      <c r="F49" s="462" t="s">
        <v>285</v>
      </c>
      <c r="G49" s="463" t="s">
        <v>575</v>
      </c>
      <c r="H49" s="464">
        <v>2409</v>
      </c>
      <c r="I49" s="458" t="s">
        <v>200</v>
      </c>
      <c r="J49" s="459" t="s">
        <v>636</v>
      </c>
      <c r="K49" s="459" t="s">
        <v>1357</v>
      </c>
      <c r="L49" s="459" t="s">
        <v>890</v>
      </c>
      <c r="M49" s="467">
        <v>2409004</v>
      </c>
      <c r="N49" s="459" t="s">
        <v>891</v>
      </c>
      <c r="O49" s="467">
        <v>240900400</v>
      </c>
      <c r="P49" s="460" t="s">
        <v>2197</v>
      </c>
      <c r="Q49" s="468">
        <v>180</v>
      </c>
      <c r="R49" s="469">
        <v>180</v>
      </c>
      <c r="S49" s="469">
        <v>180</v>
      </c>
      <c r="T49" s="469">
        <v>180</v>
      </c>
      <c r="U49" s="470">
        <f t="shared" si="57"/>
        <v>720</v>
      </c>
      <c r="V49" s="471">
        <f t="shared" si="47"/>
        <v>0</v>
      </c>
      <c r="W49" s="472">
        <f t="shared" si="48"/>
        <v>0</v>
      </c>
      <c r="X49" s="472">
        <f t="shared" si="49"/>
        <v>0</v>
      </c>
      <c r="Y49" s="472">
        <f t="shared" si="50"/>
        <v>0</v>
      </c>
      <c r="Z49" s="473">
        <f t="shared" si="51"/>
        <v>0</v>
      </c>
      <c r="AA49" s="474">
        <v>0</v>
      </c>
      <c r="AB49" s="472">
        <v>0</v>
      </c>
      <c r="AC49" s="472">
        <v>0</v>
      </c>
      <c r="AD49" s="472">
        <v>0</v>
      </c>
      <c r="AE49" s="472">
        <v>0</v>
      </c>
      <c r="AF49" s="472">
        <v>0</v>
      </c>
      <c r="AG49" s="472">
        <v>0</v>
      </c>
      <c r="AH49" s="472">
        <v>0</v>
      </c>
      <c r="AI49" s="472">
        <v>0</v>
      </c>
      <c r="AJ49" s="472">
        <v>0</v>
      </c>
      <c r="AK49" s="472">
        <v>0</v>
      </c>
      <c r="AL49" s="472">
        <v>0</v>
      </c>
      <c r="AM49" s="472">
        <v>0</v>
      </c>
      <c r="AN49" s="472">
        <v>0</v>
      </c>
      <c r="AO49" s="472">
        <v>0</v>
      </c>
      <c r="AP49" s="472">
        <v>0</v>
      </c>
      <c r="AQ49" s="475">
        <f t="shared" si="52"/>
        <v>0</v>
      </c>
      <c r="AR49" s="471">
        <v>0</v>
      </c>
      <c r="AS49" s="472">
        <v>0</v>
      </c>
      <c r="AT49" s="472">
        <v>0</v>
      </c>
      <c r="AU49" s="472">
        <v>0</v>
      </c>
      <c r="AV49" s="472">
        <v>0</v>
      </c>
      <c r="AW49" s="472">
        <v>0</v>
      </c>
      <c r="AX49" s="472">
        <v>0</v>
      </c>
      <c r="AY49" s="472">
        <v>0</v>
      </c>
      <c r="AZ49" s="472">
        <v>0</v>
      </c>
      <c r="BA49" s="472">
        <v>0</v>
      </c>
      <c r="BB49" s="472">
        <v>0</v>
      </c>
      <c r="BC49" s="472">
        <v>0</v>
      </c>
      <c r="BD49" s="472">
        <v>0</v>
      </c>
      <c r="BE49" s="472">
        <v>0</v>
      </c>
      <c r="BF49" s="472">
        <v>0</v>
      </c>
      <c r="BG49" s="472">
        <v>0</v>
      </c>
      <c r="BH49" s="473">
        <f t="shared" si="53"/>
        <v>0</v>
      </c>
      <c r="BI49" s="474">
        <v>0</v>
      </c>
      <c r="BJ49" s="472">
        <v>0</v>
      </c>
      <c r="BK49" s="472">
        <v>0</v>
      </c>
      <c r="BL49" s="472">
        <v>0</v>
      </c>
      <c r="BM49" s="472">
        <v>0</v>
      </c>
      <c r="BN49" s="472">
        <v>0</v>
      </c>
      <c r="BO49" s="472">
        <v>0</v>
      </c>
      <c r="BP49" s="472">
        <v>0</v>
      </c>
      <c r="BQ49" s="472">
        <v>0</v>
      </c>
      <c r="BR49" s="472">
        <v>0</v>
      </c>
      <c r="BS49" s="472">
        <v>0</v>
      </c>
      <c r="BT49" s="472">
        <v>0</v>
      </c>
      <c r="BU49" s="472">
        <v>0</v>
      </c>
      <c r="BV49" s="472">
        <v>0</v>
      </c>
      <c r="BW49" s="472">
        <v>0</v>
      </c>
      <c r="BX49" s="472">
        <v>0</v>
      </c>
      <c r="BY49" s="475">
        <f t="shared" si="54"/>
        <v>0</v>
      </c>
      <c r="BZ49" s="471">
        <v>0</v>
      </c>
      <c r="CA49" s="472">
        <v>0</v>
      </c>
      <c r="CB49" s="472">
        <v>0</v>
      </c>
      <c r="CC49" s="472">
        <v>0</v>
      </c>
      <c r="CD49" s="472">
        <v>0</v>
      </c>
      <c r="CE49" s="472">
        <v>0</v>
      </c>
      <c r="CF49" s="472">
        <v>0</v>
      </c>
      <c r="CG49" s="472">
        <v>0</v>
      </c>
      <c r="CH49" s="472">
        <v>0</v>
      </c>
      <c r="CI49" s="472">
        <v>0</v>
      </c>
      <c r="CJ49" s="472">
        <v>0</v>
      </c>
      <c r="CK49" s="472">
        <v>0</v>
      </c>
      <c r="CL49" s="472">
        <v>0</v>
      </c>
      <c r="CM49" s="472">
        <v>0</v>
      </c>
      <c r="CN49" s="472">
        <v>0</v>
      </c>
      <c r="CO49" s="472">
        <v>0</v>
      </c>
      <c r="CP49" s="473">
        <f t="shared" si="55"/>
        <v>0</v>
      </c>
      <c r="CQ49" s="461" t="s">
        <v>264</v>
      </c>
    </row>
    <row r="50" spans="1:95" x14ac:dyDescent="0.25">
      <c r="A50" s="457" t="s">
        <v>354</v>
      </c>
      <c r="B50" s="488" t="s">
        <v>268</v>
      </c>
      <c r="C50" s="459" t="s">
        <v>1204</v>
      </c>
      <c r="D50" s="460" t="s">
        <v>1216</v>
      </c>
      <c r="E50" s="461" t="s">
        <v>255</v>
      </c>
      <c r="F50" s="462" t="s">
        <v>285</v>
      </c>
      <c r="G50" s="463" t="s">
        <v>575</v>
      </c>
      <c r="H50" s="464">
        <v>2409</v>
      </c>
      <c r="I50" s="458" t="s">
        <v>200</v>
      </c>
      <c r="J50" s="459" t="s">
        <v>637</v>
      </c>
      <c r="K50" s="459" t="s">
        <v>1358</v>
      </c>
      <c r="L50" s="459" t="s">
        <v>892</v>
      </c>
      <c r="M50" s="467">
        <v>2409009</v>
      </c>
      <c r="N50" s="459" t="s">
        <v>893</v>
      </c>
      <c r="O50" s="467">
        <v>240900900</v>
      </c>
      <c r="P50" s="460" t="s">
        <v>2197</v>
      </c>
      <c r="Q50" s="468">
        <v>1</v>
      </c>
      <c r="R50" s="469">
        <v>1</v>
      </c>
      <c r="S50" s="469">
        <v>1</v>
      </c>
      <c r="T50" s="469">
        <v>1</v>
      </c>
      <c r="U50" s="470">
        <f t="shared" si="57"/>
        <v>4</v>
      </c>
      <c r="V50" s="471">
        <f t="shared" si="47"/>
        <v>0</v>
      </c>
      <c r="W50" s="472">
        <f t="shared" si="48"/>
        <v>0</v>
      </c>
      <c r="X50" s="472">
        <f t="shared" si="49"/>
        <v>0</v>
      </c>
      <c r="Y50" s="472">
        <f t="shared" si="50"/>
        <v>0</v>
      </c>
      <c r="Z50" s="473">
        <f t="shared" si="51"/>
        <v>0</v>
      </c>
      <c r="AA50" s="474">
        <v>0</v>
      </c>
      <c r="AB50" s="472">
        <v>0</v>
      </c>
      <c r="AC50" s="472">
        <v>0</v>
      </c>
      <c r="AD50" s="472">
        <v>0</v>
      </c>
      <c r="AE50" s="472">
        <v>0</v>
      </c>
      <c r="AF50" s="472">
        <v>0</v>
      </c>
      <c r="AG50" s="472">
        <v>0</v>
      </c>
      <c r="AH50" s="472">
        <v>0</v>
      </c>
      <c r="AI50" s="472">
        <v>0</v>
      </c>
      <c r="AJ50" s="472">
        <v>0</v>
      </c>
      <c r="AK50" s="472">
        <v>0</v>
      </c>
      <c r="AL50" s="472">
        <v>0</v>
      </c>
      <c r="AM50" s="472">
        <v>0</v>
      </c>
      <c r="AN50" s="472">
        <v>0</v>
      </c>
      <c r="AO50" s="472">
        <v>0</v>
      </c>
      <c r="AP50" s="472">
        <v>0</v>
      </c>
      <c r="AQ50" s="475">
        <f t="shared" si="52"/>
        <v>0</v>
      </c>
      <c r="AR50" s="471">
        <v>0</v>
      </c>
      <c r="AS50" s="472">
        <v>0</v>
      </c>
      <c r="AT50" s="472">
        <v>0</v>
      </c>
      <c r="AU50" s="472">
        <v>0</v>
      </c>
      <c r="AV50" s="472">
        <v>0</v>
      </c>
      <c r="AW50" s="472">
        <v>0</v>
      </c>
      <c r="AX50" s="472">
        <v>0</v>
      </c>
      <c r="AY50" s="472">
        <v>0</v>
      </c>
      <c r="AZ50" s="472">
        <v>0</v>
      </c>
      <c r="BA50" s="472">
        <v>0</v>
      </c>
      <c r="BB50" s="472">
        <v>0</v>
      </c>
      <c r="BC50" s="472">
        <v>0</v>
      </c>
      <c r="BD50" s="472">
        <v>0</v>
      </c>
      <c r="BE50" s="472">
        <v>0</v>
      </c>
      <c r="BF50" s="472">
        <v>0</v>
      </c>
      <c r="BG50" s="472">
        <v>0</v>
      </c>
      <c r="BH50" s="473">
        <f t="shared" si="53"/>
        <v>0</v>
      </c>
      <c r="BI50" s="474">
        <v>0</v>
      </c>
      <c r="BJ50" s="472">
        <v>0</v>
      </c>
      <c r="BK50" s="472">
        <v>0</v>
      </c>
      <c r="BL50" s="472">
        <v>0</v>
      </c>
      <c r="BM50" s="472">
        <v>0</v>
      </c>
      <c r="BN50" s="472">
        <v>0</v>
      </c>
      <c r="BO50" s="472">
        <v>0</v>
      </c>
      <c r="BP50" s="472">
        <v>0</v>
      </c>
      <c r="BQ50" s="472">
        <v>0</v>
      </c>
      <c r="BR50" s="472">
        <v>0</v>
      </c>
      <c r="BS50" s="472">
        <v>0</v>
      </c>
      <c r="BT50" s="472">
        <v>0</v>
      </c>
      <c r="BU50" s="472">
        <v>0</v>
      </c>
      <c r="BV50" s="472">
        <v>0</v>
      </c>
      <c r="BW50" s="472">
        <v>0</v>
      </c>
      <c r="BX50" s="472">
        <v>0</v>
      </c>
      <c r="BY50" s="475">
        <f t="shared" si="54"/>
        <v>0</v>
      </c>
      <c r="BZ50" s="471">
        <v>0</v>
      </c>
      <c r="CA50" s="472">
        <v>0</v>
      </c>
      <c r="CB50" s="472">
        <v>0</v>
      </c>
      <c r="CC50" s="472">
        <v>0</v>
      </c>
      <c r="CD50" s="472">
        <v>0</v>
      </c>
      <c r="CE50" s="472">
        <v>0</v>
      </c>
      <c r="CF50" s="472">
        <v>0</v>
      </c>
      <c r="CG50" s="472">
        <v>0</v>
      </c>
      <c r="CH50" s="472">
        <v>0</v>
      </c>
      <c r="CI50" s="472">
        <v>0</v>
      </c>
      <c r="CJ50" s="472">
        <v>0</v>
      </c>
      <c r="CK50" s="472">
        <v>0</v>
      </c>
      <c r="CL50" s="472">
        <v>0</v>
      </c>
      <c r="CM50" s="472">
        <v>0</v>
      </c>
      <c r="CN50" s="472">
        <v>0</v>
      </c>
      <c r="CO50" s="472">
        <v>0</v>
      </c>
      <c r="CP50" s="473">
        <f t="shared" si="55"/>
        <v>0</v>
      </c>
      <c r="CQ50" s="461" t="s">
        <v>264</v>
      </c>
    </row>
    <row r="51" spans="1:95" x14ac:dyDescent="0.25">
      <c r="A51" s="457" t="s">
        <v>355</v>
      </c>
      <c r="B51" s="488" t="s">
        <v>268</v>
      </c>
      <c r="C51" s="459" t="s">
        <v>1204</v>
      </c>
      <c r="D51" s="460" t="s">
        <v>1211</v>
      </c>
      <c r="E51" s="461" t="s">
        <v>255</v>
      </c>
      <c r="F51" s="462" t="s">
        <v>285</v>
      </c>
      <c r="G51" s="463" t="s">
        <v>575</v>
      </c>
      <c r="H51" s="464">
        <v>2409</v>
      </c>
      <c r="I51" s="458" t="s">
        <v>201</v>
      </c>
      <c r="J51" s="459" t="s">
        <v>638</v>
      </c>
      <c r="K51" s="459" t="s">
        <v>1359</v>
      </c>
      <c r="L51" s="459" t="s">
        <v>894</v>
      </c>
      <c r="M51" s="467">
        <v>2409039</v>
      </c>
      <c r="N51" s="459" t="s">
        <v>895</v>
      </c>
      <c r="O51" s="467">
        <v>240903900</v>
      </c>
      <c r="P51" s="481" t="s">
        <v>2197</v>
      </c>
      <c r="Q51" s="468">
        <v>0</v>
      </c>
      <c r="R51" s="469">
        <v>10</v>
      </c>
      <c r="S51" s="469">
        <v>10</v>
      </c>
      <c r="T51" s="469">
        <v>0</v>
      </c>
      <c r="U51" s="470">
        <f t="shared" si="57"/>
        <v>20</v>
      </c>
      <c r="V51" s="471">
        <f t="shared" si="47"/>
        <v>0</v>
      </c>
      <c r="W51" s="472">
        <f t="shared" si="48"/>
        <v>50000000</v>
      </c>
      <c r="X51" s="472">
        <f t="shared" si="49"/>
        <v>50000000</v>
      </c>
      <c r="Y51" s="472">
        <f t="shared" si="50"/>
        <v>0</v>
      </c>
      <c r="Z51" s="473">
        <f t="shared" si="51"/>
        <v>100000000</v>
      </c>
      <c r="AA51" s="474">
        <v>0</v>
      </c>
      <c r="AB51" s="472">
        <v>0</v>
      </c>
      <c r="AC51" s="472">
        <v>0</v>
      </c>
      <c r="AD51" s="472">
        <v>0</v>
      </c>
      <c r="AE51" s="472">
        <v>0</v>
      </c>
      <c r="AF51" s="472">
        <v>0</v>
      </c>
      <c r="AG51" s="472">
        <v>0</v>
      </c>
      <c r="AH51" s="472">
        <v>0</v>
      </c>
      <c r="AI51" s="472">
        <v>0</v>
      </c>
      <c r="AJ51" s="472">
        <v>0</v>
      </c>
      <c r="AK51" s="472">
        <v>0</v>
      </c>
      <c r="AL51" s="472">
        <v>0</v>
      </c>
      <c r="AM51" s="472">
        <v>0</v>
      </c>
      <c r="AN51" s="472">
        <v>0</v>
      </c>
      <c r="AO51" s="472">
        <v>0</v>
      </c>
      <c r="AP51" s="472">
        <v>0</v>
      </c>
      <c r="AQ51" s="475">
        <f t="shared" si="52"/>
        <v>0</v>
      </c>
      <c r="AR51" s="471">
        <v>0</v>
      </c>
      <c r="AS51" s="472">
        <v>0</v>
      </c>
      <c r="AT51" s="472">
        <v>0</v>
      </c>
      <c r="AU51" s="472">
        <v>0</v>
      </c>
      <c r="AV51" s="472">
        <v>0</v>
      </c>
      <c r="AW51" s="472">
        <v>0</v>
      </c>
      <c r="AX51" s="472">
        <v>0</v>
      </c>
      <c r="AY51" s="472">
        <v>0</v>
      </c>
      <c r="AZ51" s="472">
        <v>0</v>
      </c>
      <c r="BA51" s="472">
        <v>0</v>
      </c>
      <c r="BB51" s="472">
        <v>0</v>
      </c>
      <c r="BC51" s="472">
        <v>0</v>
      </c>
      <c r="BD51" s="472">
        <v>0</v>
      </c>
      <c r="BE51" s="472">
        <v>0</v>
      </c>
      <c r="BF51" s="472">
        <v>0</v>
      </c>
      <c r="BG51" s="472">
        <v>50000000</v>
      </c>
      <c r="BH51" s="473">
        <f t="shared" si="53"/>
        <v>50000000</v>
      </c>
      <c r="BI51" s="474">
        <v>0</v>
      </c>
      <c r="BJ51" s="472">
        <v>0</v>
      </c>
      <c r="BK51" s="472">
        <v>0</v>
      </c>
      <c r="BL51" s="472">
        <v>0</v>
      </c>
      <c r="BM51" s="472">
        <v>0</v>
      </c>
      <c r="BN51" s="472">
        <v>0</v>
      </c>
      <c r="BO51" s="472">
        <v>0</v>
      </c>
      <c r="BP51" s="472">
        <v>0</v>
      </c>
      <c r="BQ51" s="472">
        <v>0</v>
      </c>
      <c r="BR51" s="472">
        <v>0</v>
      </c>
      <c r="BS51" s="472">
        <v>0</v>
      </c>
      <c r="BT51" s="472">
        <v>0</v>
      </c>
      <c r="BU51" s="472">
        <v>0</v>
      </c>
      <c r="BV51" s="472">
        <v>0</v>
      </c>
      <c r="BW51" s="472">
        <v>0</v>
      </c>
      <c r="BX51" s="472">
        <v>50000000</v>
      </c>
      <c r="BY51" s="475">
        <f t="shared" si="54"/>
        <v>50000000</v>
      </c>
      <c r="BZ51" s="471">
        <v>0</v>
      </c>
      <c r="CA51" s="472">
        <v>0</v>
      </c>
      <c r="CB51" s="472">
        <v>0</v>
      </c>
      <c r="CC51" s="472">
        <v>0</v>
      </c>
      <c r="CD51" s="472">
        <v>0</v>
      </c>
      <c r="CE51" s="472">
        <v>0</v>
      </c>
      <c r="CF51" s="472">
        <v>0</v>
      </c>
      <c r="CG51" s="472">
        <v>0</v>
      </c>
      <c r="CH51" s="472">
        <v>0</v>
      </c>
      <c r="CI51" s="472">
        <v>0</v>
      </c>
      <c r="CJ51" s="472">
        <v>0</v>
      </c>
      <c r="CK51" s="472">
        <v>0</v>
      </c>
      <c r="CL51" s="472">
        <v>0</v>
      </c>
      <c r="CM51" s="472">
        <v>0</v>
      </c>
      <c r="CN51" s="472">
        <v>0</v>
      </c>
      <c r="CO51" s="472">
        <v>0</v>
      </c>
      <c r="CP51" s="473">
        <f t="shared" si="55"/>
        <v>0</v>
      </c>
      <c r="CQ51" s="461" t="s">
        <v>264</v>
      </c>
    </row>
    <row r="52" spans="1:95" x14ac:dyDescent="0.25">
      <c r="A52" s="457" t="s">
        <v>356</v>
      </c>
      <c r="B52" s="488" t="s">
        <v>268</v>
      </c>
      <c r="C52" s="459" t="s">
        <v>1204</v>
      </c>
      <c r="D52" s="460" t="s">
        <v>295</v>
      </c>
      <c r="E52" s="461" t="s">
        <v>255</v>
      </c>
      <c r="F52" s="462" t="s">
        <v>285</v>
      </c>
      <c r="G52" s="463" t="s">
        <v>575</v>
      </c>
      <c r="H52" s="464">
        <v>2409</v>
      </c>
      <c r="I52" s="458" t="s">
        <v>200</v>
      </c>
      <c r="J52" s="459" t="s">
        <v>639</v>
      </c>
      <c r="K52" s="459" t="s">
        <v>1360</v>
      </c>
      <c r="L52" s="459" t="s">
        <v>896</v>
      </c>
      <c r="M52" s="467">
        <v>2409010</v>
      </c>
      <c r="N52" s="459" t="s">
        <v>897</v>
      </c>
      <c r="O52" s="467">
        <v>240901000</v>
      </c>
      <c r="P52" s="460" t="s">
        <v>2197</v>
      </c>
      <c r="Q52" s="468">
        <v>1</v>
      </c>
      <c r="R52" s="469">
        <v>1</v>
      </c>
      <c r="S52" s="469">
        <v>1</v>
      </c>
      <c r="T52" s="469">
        <v>1</v>
      </c>
      <c r="U52" s="470">
        <f t="shared" si="57"/>
        <v>4</v>
      </c>
      <c r="V52" s="471">
        <f t="shared" si="47"/>
        <v>0</v>
      </c>
      <c r="W52" s="472">
        <f t="shared" si="48"/>
        <v>0</v>
      </c>
      <c r="X52" s="472">
        <f t="shared" si="49"/>
        <v>0</v>
      </c>
      <c r="Y52" s="472">
        <f t="shared" si="50"/>
        <v>0</v>
      </c>
      <c r="Z52" s="473">
        <f t="shared" si="51"/>
        <v>0</v>
      </c>
      <c r="AA52" s="474">
        <v>0</v>
      </c>
      <c r="AB52" s="472">
        <v>0</v>
      </c>
      <c r="AC52" s="472">
        <v>0</v>
      </c>
      <c r="AD52" s="472">
        <v>0</v>
      </c>
      <c r="AE52" s="472">
        <v>0</v>
      </c>
      <c r="AF52" s="472">
        <v>0</v>
      </c>
      <c r="AG52" s="472">
        <v>0</v>
      </c>
      <c r="AH52" s="472">
        <v>0</v>
      </c>
      <c r="AI52" s="472">
        <v>0</v>
      </c>
      <c r="AJ52" s="472">
        <v>0</v>
      </c>
      <c r="AK52" s="472">
        <v>0</v>
      </c>
      <c r="AL52" s="472">
        <v>0</v>
      </c>
      <c r="AM52" s="472">
        <v>0</v>
      </c>
      <c r="AN52" s="472">
        <v>0</v>
      </c>
      <c r="AO52" s="472">
        <v>0</v>
      </c>
      <c r="AP52" s="472">
        <v>0</v>
      </c>
      <c r="AQ52" s="475">
        <f t="shared" si="52"/>
        <v>0</v>
      </c>
      <c r="AR52" s="471">
        <v>0</v>
      </c>
      <c r="AS52" s="472">
        <v>0</v>
      </c>
      <c r="AT52" s="472">
        <v>0</v>
      </c>
      <c r="AU52" s="472">
        <v>0</v>
      </c>
      <c r="AV52" s="472">
        <v>0</v>
      </c>
      <c r="AW52" s="472">
        <v>0</v>
      </c>
      <c r="AX52" s="472">
        <v>0</v>
      </c>
      <c r="AY52" s="472">
        <v>0</v>
      </c>
      <c r="AZ52" s="472">
        <v>0</v>
      </c>
      <c r="BA52" s="472">
        <v>0</v>
      </c>
      <c r="BB52" s="472">
        <v>0</v>
      </c>
      <c r="BC52" s="472">
        <v>0</v>
      </c>
      <c r="BD52" s="472">
        <v>0</v>
      </c>
      <c r="BE52" s="472">
        <v>0</v>
      </c>
      <c r="BF52" s="472">
        <v>0</v>
      </c>
      <c r="BG52" s="472">
        <v>0</v>
      </c>
      <c r="BH52" s="473">
        <f t="shared" si="53"/>
        <v>0</v>
      </c>
      <c r="BI52" s="474">
        <v>0</v>
      </c>
      <c r="BJ52" s="472">
        <v>0</v>
      </c>
      <c r="BK52" s="472">
        <v>0</v>
      </c>
      <c r="BL52" s="472">
        <v>0</v>
      </c>
      <c r="BM52" s="472">
        <v>0</v>
      </c>
      <c r="BN52" s="472">
        <v>0</v>
      </c>
      <c r="BO52" s="472">
        <v>0</v>
      </c>
      <c r="BP52" s="472">
        <v>0</v>
      </c>
      <c r="BQ52" s="472">
        <v>0</v>
      </c>
      <c r="BR52" s="472">
        <v>0</v>
      </c>
      <c r="BS52" s="472">
        <v>0</v>
      </c>
      <c r="BT52" s="472">
        <v>0</v>
      </c>
      <c r="BU52" s="472">
        <v>0</v>
      </c>
      <c r="BV52" s="472">
        <v>0</v>
      </c>
      <c r="BW52" s="472">
        <v>0</v>
      </c>
      <c r="BX52" s="472">
        <v>0</v>
      </c>
      <c r="BY52" s="475">
        <f t="shared" si="54"/>
        <v>0</v>
      </c>
      <c r="BZ52" s="471">
        <v>0</v>
      </c>
      <c r="CA52" s="472">
        <v>0</v>
      </c>
      <c r="CB52" s="472">
        <v>0</v>
      </c>
      <c r="CC52" s="472">
        <v>0</v>
      </c>
      <c r="CD52" s="472">
        <v>0</v>
      </c>
      <c r="CE52" s="472">
        <v>0</v>
      </c>
      <c r="CF52" s="472">
        <v>0</v>
      </c>
      <c r="CG52" s="472">
        <v>0</v>
      </c>
      <c r="CH52" s="472">
        <v>0</v>
      </c>
      <c r="CI52" s="472">
        <v>0</v>
      </c>
      <c r="CJ52" s="472">
        <v>0</v>
      </c>
      <c r="CK52" s="472">
        <v>0</v>
      </c>
      <c r="CL52" s="472">
        <v>0</v>
      </c>
      <c r="CM52" s="472">
        <v>0</v>
      </c>
      <c r="CN52" s="472">
        <v>0</v>
      </c>
      <c r="CO52" s="472">
        <v>0</v>
      </c>
      <c r="CP52" s="473">
        <f t="shared" si="55"/>
        <v>0</v>
      </c>
      <c r="CQ52" s="461" t="s">
        <v>264</v>
      </c>
    </row>
    <row r="53" spans="1:95" x14ac:dyDescent="0.25">
      <c r="A53" s="457" t="s">
        <v>357</v>
      </c>
      <c r="B53" s="488" t="s">
        <v>268</v>
      </c>
      <c r="C53" s="459" t="s">
        <v>1204</v>
      </c>
      <c r="D53" s="460" t="s">
        <v>295</v>
      </c>
      <c r="E53" s="461" t="s">
        <v>255</v>
      </c>
      <c r="F53" s="462" t="s">
        <v>285</v>
      </c>
      <c r="G53" s="463" t="s">
        <v>575</v>
      </c>
      <c r="H53" s="464">
        <v>2409</v>
      </c>
      <c r="I53" s="458" t="s">
        <v>200</v>
      </c>
      <c r="J53" s="459" t="s">
        <v>640</v>
      </c>
      <c r="K53" s="459" t="s">
        <v>1361</v>
      </c>
      <c r="L53" s="459" t="s">
        <v>898</v>
      </c>
      <c r="M53" s="467">
        <v>2409012</v>
      </c>
      <c r="N53" s="459" t="s">
        <v>899</v>
      </c>
      <c r="O53" s="467">
        <v>240901200</v>
      </c>
      <c r="P53" s="460" t="s">
        <v>2197</v>
      </c>
      <c r="Q53" s="468">
        <v>0</v>
      </c>
      <c r="R53" s="469">
        <v>1</v>
      </c>
      <c r="S53" s="469">
        <v>0</v>
      </c>
      <c r="T53" s="469">
        <v>0</v>
      </c>
      <c r="U53" s="470">
        <f t="shared" si="57"/>
        <v>1</v>
      </c>
      <c r="V53" s="471">
        <f t="shared" si="47"/>
        <v>0</v>
      </c>
      <c r="W53" s="472">
        <f t="shared" si="48"/>
        <v>0</v>
      </c>
      <c r="X53" s="472">
        <f t="shared" si="49"/>
        <v>0</v>
      </c>
      <c r="Y53" s="472">
        <f t="shared" si="50"/>
        <v>0</v>
      </c>
      <c r="Z53" s="473">
        <f t="shared" si="51"/>
        <v>0</v>
      </c>
      <c r="AA53" s="474">
        <v>0</v>
      </c>
      <c r="AB53" s="472">
        <v>0</v>
      </c>
      <c r="AC53" s="472">
        <v>0</v>
      </c>
      <c r="AD53" s="472">
        <v>0</v>
      </c>
      <c r="AE53" s="472">
        <v>0</v>
      </c>
      <c r="AF53" s="472">
        <v>0</v>
      </c>
      <c r="AG53" s="472">
        <v>0</v>
      </c>
      <c r="AH53" s="472">
        <v>0</v>
      </c>
      <c r="AI53" s="472">
        <v>0</v>
      </c>
      <c r="AJ53" s="472">
        <v>0</v>
      </c>
      <c r="AK53" s="472">
        <v>0</v>
      </c>
      <c r="AL53" s="472">
        <v>0</v>
      </c>
      <c r="AM53" s="472">
        <v>0</v>
      </c>
      <c r="AN53" s="472">
        <v>0</v>
      </c>
      <c r="AO53" s="472">
        <v>0</v>
      </c>
      <c r="AP53" s="472">
        <v>0</v>
      </c>
      <c r="AQ53" s="475">
        <f t="shared" si="52"/>
        <v>0</v>
      </c>
      <c r="AR53" s="471">
        <v>0</v>
      </c>
      <c r="AS53" s="472">
        <v>0</v>
      </c>
      <c r="AT53" s="472">
        <v>0</v>
      </c>
      <c r="AU53" s="472">
        <v>0</v>
      </c>
      <c r="AV53" s="472">
        <v>0</v>
      </c>
      <c r="AW53" s="472">
        <v>0</v>
      </c>
      <c r="AX53" s="472">
        <v>0</v>
      </c>
      <c r="AY53" s="472">
        <v>0</v>
      </c>
      <c r="AZ53" s="472">
        <v>0</v>
      </c>
      <c r="BA53" s="472">
        <v>0</v>
      </c>
      <c r="BB53" s="472">
        <v>0</v>
      </c>
      <c r="BC53" s="472">
        <v>0</v>
      </c>
      <c r="BD53" s="472">
        <v>0</v>
      </c>
      <c r="BE53" s="472">
        <v>0</v>
      </c>
      <c r="BF53" s="472">
        <v>0</v>
      </c>
      <c r="BG53" s="472">
        <v>0</v>
      </c>
      <c r="BH53" s="473">
        <f t="shared" si="53"/>
        <v>0</v>
      </c>
      <c r="BI53" s="474">
        <v>0</v>
      </c>
      <c r="BJ53" s="472">
        <v>0</v>
      </c>
      <c r="BK53" s="472">
        <v>0</v>
      </c>
      <c r="BL53" s="472">
        <v>0</v>
      </c>
      <c r="BM53" s="472">
        <v>0</v>
      </c>
      <c r="BN53" s="472">
        <v>0</v>
      </c>
      <c r="BO53" s="472">
        <v>0</v>
      </c>
      <c r="BP53" s="472">
        <v>0</v>
      </c>
      <c r="BQ53" s="472">
        <v>0</v>
      </c>
      <c r="BR53" s="472">
        <v>0</v>
      </c>
      <c r="BS53" s="472">
        <v>0</v>
      </c>
      <c r="BT53" s="472">
        <v>0</v>
      </c>
      <c r="BU53" s="472">
        <v>0</v>
      </c>
      <c r="BV53" s="472">
        <v>0</v>
      </c>
      <c r="BW53" s="472">
        <v>0</v>
      </c>
      <c r="BX53" s="472">
        <v>0</v>
      </c>
      <c r="BY53" s="475">
        <f t="shared" si="54"/>
        <v>0</v>
      </c>
      <c r="BZ53" s="471">
        <v>0</v>
      </c>
      <c r="CA53" s="472">
        <v>0</v>
      </c>
      <c r="CB53" s="472">
        <v>0</v>
      </c>
      <c r="CC53" s="472">
        <v>0</v>
      </c>
      <c r="CD53" s="472">
        <v>0</v>
      </c>
      <c r="CE53" s="472">
        <v>0</v>
      </c>
      <c r="CF53" s="472">
        <v>0</v>
      </c>
      <c r="CG53" s="472">
        <v>0</v>
      </c>
      <c r="CH53" s="472">
        <v>0</v>
      </c>
      <c r="CI53" s="472">
        <v>0</v>
      </c>
      <c r="CJ53" s="472">
        <v>0</v>
      </c>
      <c r="CK53" s="472">
        <v>0</v>
      </c>
      <c r="CL53" s="472">
        <v>0</v>
      </c>
      <c r="CM53" s="472">
        <v>0</v>
      </c>
      <c r="CN53" s="472">
        <v>0</v>
      </c>
      <c r="CO53" s="472">
        <v>0</v>
      </c>
      <c r="CP53" s="473">
        <f t="shared" si="55"/>
        <v>0</v>
      </c>
      <c r="CQ53" s="461" t="s">
        <v>264</v>
      </c>
    </row>
    <row r="54" spans="1:95" x14ac:dyDescent="0.25">
      <c r="A54" s="457" t="s">
        <v>358</v>
      </c>
      <c r="B54" s="488" t="s">
        <v>268</v>
      </c>
      <c r="C54" s="459" t="s">
        <v>1204</v>
      </c>
      <c r="D54" s="460" t="s">
        <v>295</v>
      </c>
      <c r="E54" s="461" t="s">
        <v>255</v>
      </c>
      <c r="F54" s="462" t="s">
        <v>285</v>
      </c>
      <c r="G54" s="463" t="s">
        <v>575</v>
      </c>
      <c r="H54" s="464">
        <v>2409</v>
      </c>
      <c r="I54" s="458" t="s">
        <v>200</v>
      </c>
      <c r="J54" s="459" t="s">
        <v>641</v>
      </c>
      <c r="K54" s="459" t="s">
        <v>1362</v>
      </c>
      <c r="L54" s="459" t="s">
        <v>900</v>
      </c>
      <c r="M54" s="467">
        <v>2409066</v>
      </c>
      <c r="N54" s="459" t="s">
        <v>901</v>
      </c>
      <c r="O54" s="467">
        <v>240906600</v>
      </c>
      <c r="P54" s="460" t="s">
        <v>2198</v>
      </c>
      <c r="Q54" s="468">
        <v>1</v>
      </c>
      <c r="R54" s="469">
        <v>1</v>
      </c>
      <c r="S54" s="469">
        <v>1</v>
      </c>
      <c r="T54" s="469">
        <v>1</v>
      </c>
      <c r="U54" s="470">
        <v>1</v>
      </c>
      <c r="V54" s="471">
        <f t="shared" si="47"/>
        <v>0</v>
      </c>
      <c r="W54" s="472">
        <f t="shared" si="48"/>
        <v>0</v>
      </c>
      <c r="X54" s="472">
        <f t="shared" si="49"/>
        <v>0</v>
      </c>
      <c r="Y54" s="472">
        <f t="shared" si="50"/>
        <v>0</v>
      </c>
      <c r="Z54" s="473">
        <f t="shared" si="51"/>
        <v>0</v>
      </c>
      <c r="AA54" s="474">
        <v>0</v>
      </c>
      <c r="AB54" s="472">
        <v>0</v>
      </c>
      <c r="AC54" s="472">
        <v>0</v>
      </c>
      <c r="AD54" s="472">
        <v>0</v>
      </c>
      <c r="AE54" s="472">
        <v>0</v>
      </c>
      <c r="AF54" s="472">
        <v>0</v>
      </c>
      <c r="AG54" s="472">
        <v>0</v>
      </c>
      <c r="AH54" s="472">
        <v>0</v>
      </c>
      <c r="AI54" s="472">
        <v>0</v>
      </c>
      <c r="AJ54" s="472">
        <v>0</v>
      </c>
      <c r="AK54" s="472">
        <v>0</v>
      </c>
      <c r="AL54" s="472">
        <v>0</v>
      </c>
      <c r="AM54" s="472">
        <v>0</v>
      </c>
      <c r="AN54" s="472">
        <v>0</v>
      </c>
      <c r="AO54" s="472">
        <v>0</v>
      </c>
      <c r="AP54" s="472">
        <v>0</v>
      </c>
      <c r="AQ54" s="475">
        <f t="shared" si="52"/>
        <v>0</v>
      </c>
      <c r="AR54" s="471">
        <v>0</v>
      </c>
      <c r="AS54" s="472">
        <v>0</v>
      </c>
      <c r="AT54" s="472">
        <v>0</v>
      </c>
      <c r="AU54" s="472">
        <v>0</v>
      </c>
      <c r="AV54" s="472">
        <v>0</v>
      </c>
      <c r="AW54" s="472">
        <v>0</v>
      </c>
      <c r="AX54" s="472">
        <v>0</v>
      </c>
      <c r="AY54" s="472">
        <v>0</v>
      </c>
      <c r="AZ54" s="472">
        <v>0</v>
      </c>
      <c r="BA54" s="472">
        <v>0</v>
      </c>
      <c r="BB54" s="472">
        <v>0</v>
      </c>
      <c r="BC54" s="472">
        <v>0</v>
      </c>
      <c r="BD54" s="472">
        <v>0</v>
      </c>
      <c r="BE54" s="472">
        <v>0</v>
      </c>
      <c r="BF54" s="472">
        <v>0</v>
      </c>
      <c r="BG54" s="472">
        <v>0</v>
      </c>
      <c r="BH54" s="473">
        <f t="shared" si="53"/>
        <v>0</v>
      </c>
      <c r="BI54" s="474">
        <v>0</v>
      </c>
      <c r="BJ54" s="472">
        <v>0</v>
      </c>
      <c r="BK54" s="472">
        <v>0</v>
      </c>
      <c r="BL54" s="472">
        <v>0</v>
      </c>
      <c r="BM54" s="472">
        <v>0</v>
      </c>
      <c r="BN54" s="472">
        <v>0</v>
      </c>
      <c r="BO54" s="472">
        <v>0</v>
      </c>
      <c r="BP54" s="472">
        <v>0</v>
      </c>
      <c r="BQ54" s="472">
        <v>0</v>
      </c>
      <c r="BR54" s="472">
        <v>0</v>
      </c>
      <c r="BS54" s="472">
        <v>0</v>
      </c>
      <c r="BT54" s="472">
        <v>0</v>
      </c>
      <c r="BU54" s="472">
        <v>0</v>
      </c>
      <c r="BV54" s="472">
        <v>0</v>
      </c>
      <c r="BW54" s="472">
        <v>0</v>
      </c>
      <c r="BX54" s="472">
        <v>0</v>
      </c>
      <c r="BY54" s="475">
        <f t="shared" si="54"/>
        <v>0</v>
      </c>
      <c r="BZ54" s="471">
        <v>0</v>
      </c>
      <c r="CA54" s="472">
        <v>0</v>
      </c>
      <c r="CB54" s="472">
        <v>0</v>
      </c>
      <c r="CC54" s="472">
        <v>0</v>
      </c>
      <c r="CD54" s="472">
        <v>0</v>
      </c>
      <c r="CE54" s="472">
        <v>0</v>
      </c>
      <c r="CF54" s="472">
        <v>0</v>
      </c>
      <c r="CG54" s="472">
        <v>0</v>
      </c>
      <c r="CH54" s="472">
        <v>0</v>
      </c>
      <c r="CI54" s="472">
        <v>0</v>
      </c>
      <c r="CJ54" s="472">
        <v>0</v>
      </c>
      <c r="CK54" s="472">
        <v>0</v>
      </c>
      <c r="CL54" s="472">
        <v>0</v>
      </c>
      <c r="CM54" s="472">
        <v>0</v>
      </c>
      <c r="CN54" s="472">
        <v>0</v>
      </c>
      <c r="CO54" s="472">
        <v>0</v>
      </c>
      <c r="CP54" s="473">
        <f t="shared" si="55"/>
        <v>0</v>
      </c>
      <c r="CQ54" s="461" t="s">
        <v>264</v>
      </c>
    </row>
    <row r="55" spans="1:95" x14ac:dyDescent="0.25">
      <c r="A55" s="457" t="s">
        <v>359</v>
      </c>
      <c r="B55" s="488" t="s">
        <v>268</v>
      </c>
      <c r="C55" s="459" t="s">
        <v>1204</v>
      </c>
      <c r="D55" s="460" t="s">
        <v>295</v>
      </c>
      <c r="E55" s="461" t="s">
        <v>255</v>
      </c>
      <c r="F55" s="462" t="s">
        <v>285</v>
      </c>
      <c r="G55" s="463" t="s">
        <v>575</v>
      </c>
      <c r="H55" s="464">
        <v>2409</v>
      </c>
      <c r="I55" s="458" t="s">
        <v>200</v>
      </c>
      <c r="J55" s="459" t="s">
        <v>642</v>
      </c>
      <c r="K55" s="459" t="s">
        <v>1363</v>
      </c>
      <c r="L55" s="459" t="s">
        <v>900</v>
      </c>
      <c r="M55" s="467">
        <v>2409066</v>
      </c>
      <c r="N55" s="459" t="s">
        <v>901</v>
      </c>
      <c r="O55" s="467">
        <v>240906600</v>
      </c>
      <c r="P55" s="460" t="s">
        <v>2198</v>
      </c>
      <c r="Q55" s="468">
        <v>1</v>
      </c>
      <c r="R55" s="469">
        <v>1</v>
      </c>
      <c r="S55" s="469">
        <v>1</v>
      </c>
      <c r="T55" s="469">
        <v>1</v>
      </c>
      <c r="U55" s="470">
        <v>1</v>
      </c>
      <c r="V55" s="471">
        <f t="shared" si="47"/>
        <v>0</v>
      </c>
      <c r="W55" s="472">
        <f t="shared" si="48"/>
        <v>0</v>
      </c>
      <c r="X55" s="472">
        <f t="shared" si="49"/>
        <v>0</v>
      </c>
      <c r="Y55" s="472">
        <f t="shared" si="50"/>
        <v>0</v>
      </c>
      <c r="Z55" s="473">
        <f t="shared" si="51"/>
        <v>0</v>
      </c>
      <c r="AA55" s="474">
        <v>0</v>
      </c>
      <c r="AB55" s="472">
        <v>0</v>
      </c>
      <c r="AC55" s="472">
        <v>0</v>
      </c>
      <c r="AD55" s="472">
        <v>0</v>
      </c>
      <c r="AE55" s="472">
        <v>0</v>
      </c>
      <c r="AF55" s="472">
        <v>0</v>
      </c>
      <c r="AG55" s="472">
        <v>0</v>
      </c>
      <c r="AH55" s="472">
        <v>0</v>
      </c>
      <c r="AI55" s="472">
        <v>0</v>
      </c>
      <c r="AJ55" s="472">
        <v>0</v>
      </c>
      <c r="AK55" s="472">
        <v>0</v>
      </c>
      <c r="AL55" s="472">
        <v>0</v>
      </c>
      <c r="AM55" s="472">
        <v>0</v>
      </c>
      <c r="AN55" s="472">
        <v>0</v>
      </c>
      <c r="AO55" s="472">
        <v>0</v>
      </c>
      <c r="AP55" s="472">
        <v>0</v>
      </c>
      <c r="AQ55" s="475">
        <f t="shared" si="52"/>
        <v>0</v>
      </c>
      <c r="AR55" s="471">
        <v>0</v>
      </c>
      <c r="AS55" s="472">
        <v>0</v>
      </c>
      <c r="AT55" s="472">
        <v>0</v>
      </c>
      <c r="AU55" s="472">
        <v>0</v>
      </c>
      <c r="AV55" s="472">
        <v>0</v>
      </c>
      <c r="AW55" s="472">
        <v>0</v>
      </c>
      <c r="AX55" s="472">
        <v>0</v>
      </c>
      <c r="AY55" s="472">
        <v>0</v>
      </c>
      <c r="AZ55" s="472">
        <v>0</v>
      </c>
      <c r="BA55" s="472">
        <v>0</v>
      </c>
      <c r="BB55" s="472">
        <v>0</v>
      </c>
      <c r="BC55" s="472">
        <v>0</v>
      </c>
      <c r="BD55" s="472">
        <v>0</v>
      </c>
      <c r="BE55" s="472">
        <v>0</v>
      </c>
      <c r="BF55" s="472">
        <v>0</v>
      </c>
      <c r="BG55" s="472">
        <v>0</v>
      </c>
      <c r="BH55" s="473">
        <f t="shared" si="53"/>
        <v>0</v>
      </c>
      <c r="BI55" s="474">
        <v>0</v>
      </c>
      <c r="BJ55" s="472">
        <v>0</v>
      </c>
      <c r="BK55" s="472">
        <v>0</v>
      </c>
      <c r="BL55" s="472">
        <v>0</v>
      </c>
      <c r="BM55" s="472">
        <v>0</v>
      </c>
      <c r="BN55" s="472">
        <v>0</v>
      </c>
      <c r="BO55" s="472">
        <v>0</v>
      </c>
      <c r="BP55" s="472">
        <v>0</v>
      </c>
      <c r="BQ55" s="472">
        <v>0</v>
      </c>
      <c r="BR55" s="472">
        <v>0</v>
      </c>
      <c r="BS55" s="472">
        <v>0</v>
      </c>
      <c r="BT55" s="472">
        <v>0</v>
      </c>
      <c r="BU55" s="472">
        <v>0</v>
      </c>
      <c r="BV55" s="472">
        <v>0</v>
      </c>
      <c r="BW55" s="472">
        <v>0</v>
      </c>
      <c r="BX55" s="472">
        <v>0</v>
      </c>
      <c r="BY55" s="475">
        <f t="shared" si="54"/>
        <v>0</v>
      </c>
      <c r="BZ55" s="471">
        <v>0</v>
      </c>
      <c r="CA55" s="472">
        <v>0</v>
      </c>
      <c r="CB55" s="472">
        <v>0</v>
      </c>
      <c r="CC55" s="472">
        <v>0</v>
      </c>
      <c r="CD55" s="472">
        <v>0</v>
      </c>
      <c r="CE55" s="472">
        <v>0</v>
      </c>
      <c r="CF55" s="472">
        <v>0</v>
      </c>
      <c r="CG55" s="472">
        <v>0</v>
      </c>
      <c r="CH55" s="472">
        <v>0</v>
      </c>
      <c r="CI55" s="472">
        <v>0</v>
      </c>
      <c r="CJ55" s="472">
        <v>0</v>
      </c>
      <c r="CK55" s="472">
        <v>0</v>
      </c>
      <c r="CL55" s="472">
        <v>0</v>
      </c>
      <c r="CM55" s="472">
        <v>0</v>
      </c>
      <c r="CN55" s="472">
        <v>0</v>
      </c>
      <c r="CO55" s="472">
        <v>0</v>
      </c>
      <c r="CP55" s="473">
        <f t="shared" si="55"/>
        <v>0</v>
      </c>
      <c r="CQ55" s="461" t="s">
        <v>264</v>
      </c>
    </row>
    <row r="56" spans="1:95" x14ac:dyDescent="0.25">
      <c r="A56" s="457" t="s">
        <v>360</v>
      </c>
      <c r="B56" s="488" t="s">
        <v>13</v>
      </c>
      <c r="C56" s="459" t="s">
        <v>1204</v>
      </c>
      <c r="D56" s="460" t="s">
        <v>1186</v>
      </c>
      <c r="E56" s="461" t="s">
        <v>255</v>
      </c>
      <c r="F56" s="482" t="s">
        <v>293</v>
      </c>
      <c r="G56" s="476" t="s">
        <v>576</v>
      </c>
      <c r="H56" s="464">
        <v>3502</v>
      </c>
      <c r="I56" s="458" t="s">
        <v>200</v>
      </c>
      <c r="J56" s="459" t="s">
        <v>643</v>
      </c>
      <c r="K56" s="459" t="s">
        <v>1364</v>
      </c>
      <c r="L56" s="459" t="s">
        <v>902</v>
      </c>
      <c r="M56" s="467">
        <v>3502019</v>
      </c>
      <c r="N56" s="459" t="s">
        <v>903</v>
      </c>
      <c r="O56" s="467">
        <v>350201900</v>
      </c>
      <c r="P56" s="460" t="s">
        <v>2197</v>
      </c>
      <c r="Q56" s="468">
        <v>25</v>
      </c>
      <c r="R56" s="469">
        <v>25</v>
      </c>
      <c r="S56" s="469">
        <v>25</v>
      </c>
      <c r="T56" s="469">
        <v>25</v>
      </c>
      <c r="U56" s="470">
        <f>Q56+R56+S56+T56</f>
        <v>100</v>
      </c>
      <c r="V56" s="471">
        <f t="shared" si="47"/>
        <v>0</v>
      </c>
      <c r="W56" s="472">
        <f t="shared" si="48"/>
        <v>0</v>
      </c>
      <c r="X56" s="472">
        <f t="shared" si="49"/>
        <v>0</v>
      </c>
      <c r="Y56" s="472">
        <f t="shared" si="50"/>
        <v>0</v>
      </c>
      <c r="Z56" s="473">
        <f t="shared" si="51"/>
        <v>0</v>
      </c>
      <c r="AA56" s="474">
        <v>0</v>
      </c>
      <c r="AB56" s="472">
        <v>0</v>
      </c>
      <c r="AC56" s="472">
        <v>0</v>
      </c>
      <c r="AD56" s="472">
        <v>0</v>
      </c>
      <c r="AE56" s="472">
        <v>0</v>
      </c>
      <c r="AF56" s="472">
        <v>0</v>
      </c>
      <c r="AG56" s="472">
        <v>0</v>
      </c>
      <c r="AH56" s="472">
        <v>0</v>
      </c>
      <c r="AI56" s="472">
        <v>0</v>
      </c>
      <c r="AJ56" s="472">
        <v>0</v>
      </c>
      <c r="AK56" s="472">
        <v>0</v>
      </c>
      <c r="AL56" s="472">
        <v>0</v>
      </c>
      <c r="AM56" s="472">
        <v>0</v>
      </c>
      <c r="AN56" s="472">
        <v>0</v>
      </c>
      <c r="AO56" s="472">
        <v>0</v>
      </c>
      <c r="AP56" s="472">
        <v>0</v>
      </c>
      <c r="AQ56" s="475">
        <f t="shared" si="52"/>
        <v>0</v>
      </c>
      <c r="AR56" s="471">
        <v>0</v>
      </c>
      <c r="AS56" s="472">
        <v>0</v>
      </c>
      <c r="AT56" s="472">
        <v>0</v>
      </c>
      <c r="AU56" s="472">
        <v>0</v>
      </c>
      <c r="AV56" s="472">
        <v>0</v>
      </c>
      <c r="AW56" s="472">
        <v>0</v>
      </c>
      <c r="AX56" s="472">
        <v>0</v>
      </c>
      <c r="AY56" s="472">
        <v>0</v>
      </c>
      <c r="AZ56" s="472">
        <v>0</v>
      </c>
      <c r="BA56" s="472">
        <v>0</v>
      </c>
      <c r="BB56" s="472">
        <v>0</v>
      </c>
      <c r="BC56" s="472">
        <v>0</v>
      </c>
      <c r="BD56" s="472">
        <v>0</v>
      </c>
      <c r="BE56" s="472">
        <v>0</v>
      </c>
      <c r="BF56" s="472">
        <v>0</v>
      </c>
      <c r="BG56" s="472">
        <v>0</v>
      </c>
      <c r="BH56" s="473">
        <f t="shared" si="53"/>
        <v>0</v>
      </c>
      <c r="BI56" s="474">
        <v>0</v>
      </c>
      <c r="BJ56" s="472">
        <v>0</v>
      </c>
      <c r="BK56" s="472">
        <v>0</v>
      </c>
      <c r="BL56" s="472">
        <v>0</v>
      </c>
      <c r="BM56" s="472">
        <v>0</v>
      </c>
      <c r="BN56" s="472">
        <v>0</v>
      </c>
      <c r="BO56" s="472">
        <v>0</v>
      </c>
      <c r="BP56" s="472">
        <v>0</v>
      </c>
      <c r="BQ56" s="472">
        <v>0</v>
      </c>
      <c r="BR56" s="472">
        <v>0</v>
      </c>
      <c r="BS56" s="472">
        <v>0</v>
      </c>
      <c r="BT56" s="472">
        <v>0</v>
      </c>
      <c r="BU56" s="472">
        <v>0</v>
      </c>
      <c r="BV56" s="472">
        <v>0</v>
      </c>
      <c r="BW56" s="472">
        <v>0</v>
      </c>
      <c r="BX56" s="472">
        <v>0</v>
      </c>
      <c r="BY56" s="475">
        <f t="shared" si="54"/>
        <v>0</v>
      </c>
      <c r="BZ56" s="471">
        <v>0</v>
      </c>
      <c r="CA56" s="472">
        <v>0</v>
      </c>
      <c r="CB56" s="472">
        <v>0</v>
      </c>
      <c r="CC56" s="472">
        <v>0</v>
      </c>
      <c r="CD56" s="472">
        <v>0</v>
      </c>
      <c r="CE56" s="472">
        <v>0</v>
      </c>
      <c r="CF56" s="472">
        <v>0</v>
      </c>
      <c r="CG56" s="472">
        <v>0</v>
      </c>
      <c r="CH56" s="472">
        <v>0</v>
      </c>
      <c r="CI56" s="472">
        <v>0</v>
      </c>
      <c r="CJ56" s="472">
        <v>0</v>
      </c>
      <c r="CK56" s="472">
        <v>0</v>
      </c>
      <c r="CL56" s="472">
        <v>0</v>
      </c>
      <c r="CM56" s="472">
        <v>0</v>
      </c>
      <c r="CN56" s="472">
        <v>0</v>
      </c>
      <c r="CO56" s="472">
        <v>0</v>
      </c>
      <c r="CP56" s="473">
        <f t="shared" si="55"/>
        <v>0</v>
      </c>
      <c r="CQ56" s="461" t="s">
        <v>286</v>
      </c>
    </row>
    <row r="57" spans="1:95" x14ac:dyDescent="0.25">
      <c r="A57" s="457" t="s">
        <v>361</v>
      </c>
      <c r="B57" s="488" t="s">
        <v>13</v>
      </c>
      <c r="C57" s="459" t="s">
        <v>6</v>
      </c>
      <c r="D57" s="460" t="s">
        <v>1186</v>
      </c>
      <c r="E57" s="461" t="s">
        <v>255</v>
      </c>
      <c r="F57" s="482" t="s">
        <v>293</v>
      </c>
      <c r="G57" s="476" t="s">
        <v>576</v>
      </c>
      <c r="H57" s="464">
        <v>3502</v>
      </c>
      <c r="I57" s="458" t="s">
        <v>201</v>
      </c>
      <c r="J57" s="459" t="s">
        <v>644</v>
      </c>
      <c r="K57" s="459" t="s">
        <v>1365</v>
      </c>
      <c r="L57" s="459" t="s">
        <v>904</v>
      </c>
      <c r="M57" s="467">
        <v>3502047</v>
      </c>
      <c r="N57" s="459" t="s">
        <v>905</v>
      </c>
      <c r="O57" s="467">
        <v>350204700</v>
      </c>
      <c r="P57" s="481" t="s">
        <v>2198</v>
      </c>
      <c r="Q57" s="468">
        <v>0.3</v>
      </c>
      <c r="R57" s="469">
        <v>0.7</v>
      </c>
      <c r="S57" s="469">
        <v>1</v>
      </c>
      <c r="T57" s="469">
        <v>1</v>
      </c>
      <c r="U57" s="470">
        <v>1</v>
      </c>
      <c r="V57" s="471">
        <f t="shared" si="47"/>
        <v>9000000</v>
      </c>
      <c r="W57" s="472">
        <f t="shared" si="48"/>
        <v>31900000</v>
      </c>
      <c r="X57" s="472">
        <f t="shared" si="49"/>
        <v>50000000</v>
      </c>
      <c r="Y57" s="472">
        <f t="shared" si="50"/>
        <v>55000000</v>
      </c>
      <c r="Z57" s="473">
        <f t="shared" si="51"/>
        <v>145900000</v>
      </c>
      <c r="AA57" s="474">
        <v>0</v>
      </c>
      <c r="AB57" s="472">
        <v>0</v>
      </c>
      <c r="AC57" s="472">
        <v>0</v>
      </c>
      <c r="AD57" s="472">
        <v>0</v>
      </c>
      <c r="AE57" s="472">
        <v>0</v>
      </c>
      <c r="AF57" s="472">
        <v>0</v>
      </c>
      <c r="AG57" s="472">
        <v>9000000</v>
      </c>
      <c r="AH57" s="472">
        <v>0</v>
      </c>
      <c r="AI57" s="472">
        <v>0</v>
      </c>
      <c r="AJ57" s="472">
        <v>0</v>
      </c>
      <c r="AK57" s="472">
        <v>0</v>
      </c>
      <c r="AL57" s="472">
        <v>0</v>
      </c>
      <c r="AM57" s="472">
        <v>0</v>
      </c>
      <c r="AN57" s="472">
        <v>0</v>
      </c>
      <c r="AO57" s="472">
        <v>0</v>
      </c>
      <c r="AP57" s="472">
        <v>0</v>
      </c>
      <c r="AQ57" s="475">
        <f t="shared" si="52"/>
        <v>9000000</v>
      </c>
      <c r="AR57" s="471">
        <v>31900000</v>
      </c>
      <c r="AS57" s="472">
        <v>0</v>
      </c>
      <c r="AT57" s="472">
        <v>0</v>
      </c>
      <c r="AU57" s="472">
        <v>0</v>
      </c>
      <c r="AV57" s="472">
        <v>0</v>
      </c>
      <c r="AW57" s="472">
        <v>0</v>
      </c>
      <c r="AX57" s="472">
        <v>0</v>
      </c>
      <c r="AY57" s="472">
        <v>0</v>
      </c>
      <c r="AZ57" s="472">
        <v>0</v>
      </c>
      <c r="BA57" s="472">
        <v>0</v>
      </c>
      <c r="BB57" s="472">
        <v>0</v>
      </c>
      <c r="BC57" s="472">
        <v>0</v>
      </c>
      <c r="BD57" s="472">
        <v>0</v>
      </c>
      <c r="BE57" s="472">
        <v>0</v>
      </c>
      <c r="BF57" s="472">
        <v>0</v>
      </c>
      <c r="BG57" s="472">
        <v>0</v>
      </c>
      <c r="BH57" s="473">
        <f t="shared" si="53"/>
        <v>31900000</v>
      </c>
      <c r="BI57" s="474">
        <v>50000000</v>
      </c>
      <c r="BJ57" s="472">
        <v>0</v>
      </c>
      <c r="BK57" s="472">
        <v>0</v>
      </c>
      <c r="BL57" s="472">
        <v>0</v>
      </c>
      <c r="BM57" s="472">
        <v>0</v>
      </c>
      <c r="BN57" s="472">
        <v>0</v>
      </c>
      <c r="BO57" s="472">
        <v>0</v>
      </c>
      <c r="BP57" s="472">
        <v>0</v>
      </c>
      <c r="BQ57" s="472">
        <v>0</v>
      </c>
      <c r="BR57" s="472">
        <v>0</v>
      </c>
      <c r="BS57" s="472">
        <v>0</v>
      </c>
      <c r="BT57" s="472">
        <v>0</v>
      </c>
      <c r="BU57" s="472">
        <v>0</v>
      </c>
      <c r="BV57" s="472">
        <v>0</v>
      </c>
      <c r="BW57" s="472">
        <v>0</v>
      </c>
      <c r="BX57" s="472">
        <v>0</v>
      </c>
      <c r="BY57" s="475">
        <f t="shared" si="54"/>
        <v>50000000</v>
      </c>
      <c r="BZ57" s="471">
        <v>55000000</v>
      </c>
      <c r="CA57" s="472">
        <v>0</v>
      </c>
      <c r="CB57" s="472">
        <v>0</v>
      </c>
      <c r="CC57" s="472">
        <v>0</v>
      </c>
      <c r="CD57" s="472">
        <v>0</v>
      </c>
      <c r="CE57" s="472">
        <v>0</v>
      </c>
      <c r="CF57" s="472">
        <v>0</v>
      </c>
      <c r="CG57" s="472">
        <v>0</v>
      </c>
      <c r="CH57" s="472">
        <v>0</v>
      </c>
      <c r="CI57" s="472">
        <v>0</v>
      </c>
      <c r="CJ57" s="472">
        <v>0</v>
      </c>
      <c r="CK57" s="472">
        <v>0</v>
      </c>
      <c r="CL57" s="472">
        <v>0</v>
      </c>
      <c r="CM57" s="472">
        <v>0</v>
      </c>
      <c r="CN57" s="472">
        <v>0</v>
      </c>
      <c r="CO57" s="472">
        <v>0</v>
      </c>
      <c r="CP57" s="473">
        <f t="shared" si="55"/>
        <v>55000000</v>
      </c>
      <c r="CQ57" s="461" t="s">
        <v>286</v>
      </c>
    </row>
    <row r="58" spans="1:95" x14ac:dyDescent="0.25">
      <c r="A58" s="457" t="s">
        <v>362</v>
      </c>
      <c r="B58" s="488" t="s">
        <v>13</v>
      </c>
      <c r="C58" s="459" t="s">
        <v>6</v>
      </c>
      <c r="D58" s="460" t="s">
        <v>1186</v>
      </c>
      <c r="E58" s="461" t="s">
        <v>255</v>
      </c>
      <c r="F58" s="482" t="s">
        <v>293</v>
      </c>
      <c r="G58" s="476" t="s">
        <v>576</v>
      </c>
      <c r="H58" s="464">
        <v>3502</v>
      </c>
      <c r="I58" s="458" t="s">
        <v>201</v>
      </c>
      <c r="J58" s="459" t="s">
        <v>645</v>
      </c>
      <c r="K58" s="459" t="s">
        <v>1366</v>
      </c>
      <c r="L58" s="459" t="s">
        <v>906</v>
      </c>
      <c r="M58" s="467">
        <v>3502036</v>
      </c>
      <c r="N58" s="459" t="s">
        <v>907</v>
      </c>
      <c r="O58" s="467">
        <v>350203600</v>
      </c>
      <c r="P58" s="481" t="s">
        <v>2197</v>
      </c>
      <c r="Q58" s="468">
        <v>0</v>
      </c>
      <c r="R58" s="469">
        <v>0.3</v>
      </c>
      <c r="S58" s="469">
        <v>0.7</v>
      </c>
      <c r="T58" s="469">
        <v>1</v>
      </c>
      <c r="U58" s="470">
        <f>Q58+R58+S58+T58</f>
        <v>2</v>
      </c>
      <c r="V58" s="471">
        <f t="shared" si="47"/>
        <v>0</v>
      </c>
      <c r="W58" s="472">
        <f t="shared" si="48"/>
        <v>100000000</v>
      </c>
      <c r="X58" s="472">
        <f t="shared" si="49"/>
        <v>100000000</v>
      </c>
      <c r="Y58" s="472">
        <f t="shared" si="50"/>
        <v>0</v>
      </c>
      <c r="Z58" s="473">
        <f t="shared" si="51"/>
        <v>200000000</v>
      </c>
      <c r="AA58" s="474">
        <v>0</v>
      </c>
      <c r="AB58" s="472">
        <v>0</v>
      </c>
      <c r="AC58" s="472">
        <v>0</v>
      </c>
      <c r="AD58" s="472">
        <v>0</v>
      </c>
      <c r="AE58" s="472">
        <v>0</v>
      </c>
      <c r="AF58" s="472">
        <v>0</v>
      </c>
      <c r="AG58" s="472">
        <v>0</v>
      </c>
      <c r="AH58" s="472">
        <v>0</v>
      </c>
      <c r="AI58" s="472">
        <v>0</v>
      </c>
      <c r="AJ58" s="472">
        <v>0</v>
      </c>
      <c r="AK58" s="472">
        <v>0</v>
      </c>
      <c r="AL58" s="472">
        <v>0</v>
      </c>
      <c r="AM58" s="472">
        <v>0</v>
      </c>
      <c r="AN58" s="472">
        <v>0</v>
      </c>
      <c r="AO58" s="472">
        <v>0</v>
      </c>
      <c r="AP58" s="472">
        <v>0</v>
      </c>
      <c r="AQ58" s="475">
        <f t="shared" si="52"/>
        <v>0</v>
      </c>
      <c r="AR58" s="471">
        <v>0</v>
      </c>
      <c r="AS58" s="472">
        <v>0</v>
      </c>
      <c r="AT58" s="472">
        <v>0</v>
      </c>
      <c r="AU58" s="472">
        <v>0</v>
      </c>
      <c r="AV58" s="472">
        <v>0</v>
      </c>
      <c r="AW58" s="472">
        <v>0</v>
      </c>
      <c r="AX58" s="472">
        <v>0</v>
      </c>
      <c r="AY58" s="472">
        <v>0</v>
      </c>
      <c r="AZ58" s="472">
        <v>0</v>
      </c>
      <c r="BA58" s="472">
        <v>0</v>
      </c>
      <c r="BB58" s="472">
        <v>0</v>
      </c>
      <c r="BC58" s="472">
        <v>0</v>
      </c>
      <c r="BD58" s="472">
        <v>0</v>
      </c>
      <c r="BE58" s="472">
        <v>0</v>
      </c>
      <c r="BF58" s="472">
        <v>0</v>
      </c>
      <c r="BG58" s="472">
        <v>100000000</v>
      </c>
      <c r="BH58" s="473">
        <f t="shared" si="53"/>
        <v>100000000</v>
      </c>
      <c r="BI58" s="474">
        <v>0</v>
      </c>
      <c r="BJ58" s="472">
        <v>0</v>
      </c>
      <c r="BK58" s="472">
        <v>0</v>
      </c>
      <c r="BL58" s="472">
        <v>0</v>
      </c>
      <c r="BM58" s="472">
        <v>0</v>
      </c>
      <c r="BN58" s="472">
        <v>0</v>
      </c>
      <c r="BO58" s="472">
        <v>0</v>
      </c>
      <c r="BP58" s="472">
        <v>0</v>
      </c>
      <c r="BQ58" s="472">
        <v>0</v>
      </c>
      <c r="BR58" s="472">
        <v>0</v>
      </c>
      <c r="BS58" s="472">
        <v>0</v>
      </c>
      <c r="BT58" s="472">
        <v>0</v>
      </c>
      <c r="BU58" s="472">
        <v>0</v>
      </c>
      <c r="BV58" s="472">
        <v>0</v>
      </c>
      <c r="BW58" s="472">
        <v>0</v>
      </c>
      <c r="BX58" s="472">
        <v>100000000</v>
      </c>
      <c r="BY58" s="475">
        <f t="shared" si="54"/>
        <v>100000000</v>
      </c>
      <c r="BZ58" s="471">
        <v>0</v>
      </c>
      <c r="CA58" s="472">
        <v>0</v>
      </c>
      <c r="CB58" s="472">
        <v>0</v>
      </c>
      <c r="CC58" s="472">
        <v>0</v>
      </c>
      <c r="CD58" s="472">
        <v>0</v>
      </c>
      <c r="CE58" s="472">
        <v>0</v>
      </c>
      <c r="CF58" s="472">
        <v>0</v>
      </c>
      <c r="CG58" s="472">
        <v>0</v>
      </c>
      <c r="CH58" s="472">
        <v>0</v>
      </c>
      <c r="CI58" s="472">
        <v>0</v>
      </c>
      <c r="CJ58" s="472">
        <v>0</v>
      </c>
      <c r="CK58" s="472">
        <v>0</v>
      </c>
      <c r="CL58" s="472">
        <v>0</v>
      </c>
      <c r="CM58" s="472">
        <v>0</v>
      </c>
      <c r="CN58" s="472">
        <v>0</v>
      </c>
      <c r="CO58" s="472">
        <v>0</v>
      </c>
      <c r="CP58" s="473">
        <f t="shared" si="55"/>
        <v>0</v>
      </c>
      <c r="CQ58" s="461" t="s">
        <v>286</v>
      </c>
    </row>
    <row r="59" spans="1:95" x14ac:dyDescent="0.25">
      <c r="A59" s="457" t="s">
        <v>363</v>
      </c>
      <c r="B59" s="488" t="s">
        <v>13</v>
      </c>
      <c r="C59" s="459" t="s">
        <v>6</v>
      </c>
      <c r="D59" s="460" t="s">
        <v>1186</v>
      </c>
      <c r="E59" s="461" t="s">
        <v>255</v>
      </c>
      <c r="F59" s="482" t="s">
        <v>293</v>
      </c>
      <c r="G59" s="476" t="s">
        <v>576</v>
      </c>
      <c r="H59" s="464">
        <v>3502</v>
      </c>
      <c r="I59" s="458" t="s">
        <v>201</v>
      </c>
      <c r="J59" s="459" t="s">
        <v>646</v>
      </c>
      <c r="K59" s="490" t="s">
        <v>1367</v>
      </c>
      <c r="L59" s="459" t="s">
        <v>908</v>
      </c>
      <c r="M59" s="467">
        <v>3502116</v>
      </c>
      <c r="N59" s="459" t="s">
        <v>909</v>
      </c>
      <c r="O59" s="467">
        <v>350211600</v>
      </c>
      <c r="P59" s="481" t="s">
        <v>2197</v>
      </c>
      <c r="Q59" s="468">
        <v>1</v>
      </c>
      <c r="R59" s="469">
        <v>1</v>
      </c>
      <c r="S59" s="469">
        <v>1</v>
      </c>
      <c r="T59" s="469">
        <v>1</v>
      </c>
      <c r="U59" s="470">
        <v>1</v>
      </c>
      <c r="V59" s="471">
        <f t="shared" si="47"/>
        <v>9000000</v>
      </c>
      <c r="W59" s="472">
        <f t="shared" si="48"/>
        <v>50000000</v>
      </c>
      <c r="X59" s="472">
        <f t="shared" si="49"/>
        <v>55000000</v>
      </c>
      <c r="Y59" s="472">
        <f t="shared" si="50"/>
        <v>60000000</v>
      </c>
      <c r="Z59" s="473">
        <f t="shared" si="51"/>
        <v>174000000</v>
      </c>
      <c r="AA59" s="474">
        <v>0</v>
      </c>
      <c r="AB59" s="472">
        <v>0</v>
      </c>
      <c r="AC59" s="472">
        <v>0</v>
      </c>
      <c r="AD59" s="472">
        <v>0</v>
      </c>
      <c r="AE59" s="472">
        <v>0</v>
      </c>
      <c r="AF59" s="472">
        <v>0</v>
      </c>
      <c r="AG59" s="472">
        <v>9000000</v>
      </c>
      <c r="AH59" s="472">
        <v>0</v>
      </c>
      <c r="AI59" s="472">
        <v>0</v>
      </c>
      <c r="AJ59" s="472">
        <v>0</v>
      </c>
      <c r="AK59" s="472">
        <v>0</v>
      </c>
      <c r="AL59" s="472">
        <v>0</v>
      </c>
      <c r="AM59" s="472">
        <v>0</v>
      </c>
      <c r="AN59" s="472">
        <v>0</v>
      </c>
      <c r="AO59" s="472">
        <v>0</v>
      </c>
      <c r="AP59" s="472">
        <v>0</v>
      </c>
      <c r="AQ59" s="475">
        <f t="shared" si="52"/>
        <v>9000000</v>
      </c>
      <c r="AR59" s="471">
        <v>50000000</v>
      </c>
      <c r="AS59" s="472">
        <v>0</v>
      </c>
      <c r="AT59" s="472">
        <v>0</v>
      </c>
      <c r="AU59" s="472">
        <v>0</v>
      </c>
      <c r="AV59" s="472">
        <v>0</v>
      </c>
      <c r="AW59" s="472">
        <v>0</v>
      </c>
      <c r="AX59" s="472">
        <v>0</v>
      </c>
      <c r="AY59" s="472">
        <v>0</v>
      </c>
      <c r="AZ59" s="472">
        <v>0</v>
      </c>
      <c r="BA59" s="472">
        <v>0</v>
      </c>
      <c r="BB59" s="472">
        <v>0</v>
      </c>
      <c r="BC59" s="472">
        <v>0</v>
      </c>
      <c r="BD59" s="472">
        <v>0</v>
      </c>
      <c r="BE59" s="472">
        <v>0</v>
      </c>
      <c r="BF59" s="472">
        <v>0</v>
      </c>
      <c r="BG59" s="472">
        <v>0</v>
      </c>
      <c r="BH59" s="473">
        <f t="shared" si="53"/>
        <v>50000000</v>
      </c>
      <c r="BI59" s="474">
        <v>55000000</v>
      </c>
      <c r="BJ59" s="472">
        <v>0</v>
      </c>
      <c r="BK59" s="472">
        <v>0</v>
      </c>
      <c r="BL59" s="472">
        <v>0</v>
      </c>
      <c r="BM59" s="472">
        <v>0</v>
      </c>
      <c r="BN59" s="472">
        <v>0</v>
      </c>
      <c r="BO59" s="472">
        <v>0</v>
      </c>
      <c r="BP59" s="472">
        <v>0</v>
      </c>
      <c r="BQ59" s="472">
        <v>0</v>
      </c>
      <c r="BR59" s="472">
        <v>0</v>
      </c>
      <c r="BS59" s="472">
        <v>0</v>
      </c>
      <c r="BT59" s="472">
        <v>0</v>
      </c>
      <c r="BU59" s="472">
        <v>0</v>
      </c>
      <c r="BV59" s="472">
        <v>0</v>
      </c>
      <c r="BW59" s="472">
        <v>0</v>
      </c>
      <c r="BX59" s="472">
        <v>0</v>
      </c>
      <c r="BY59" s="475">
        <f t="shared" si="54"/>
        <v>55000000</v>
      </c>
      <c r="BZ59" s="471">
        <v>60000000</v>
      </c>
      <c r="CA59" s="472">
        <v>0</v>
      </c>
      <c r="CB59" s="472">
        <v>0</v>
      </c>
      <c r="CC59" s="472">
        <v>0</v>
      </c>
      <c r="CD59" s="472">
        <v>0</v>
      </c>
      <c r="CE59" s="472">
        <v>0</v>
      </c>
      <c r="CF59" s="472">
        <v>0</v>
      </c>
      <c r="CG59" s="472">
        <v>0</v>
      </c>
      <c r="CH59" s="472">
        <v>0</v>
      </c>
      <c r="CI59" s="472">
        <v>0</v>
      </c>
      <c r="CJ59" s="472">
        <v>0</v>
      </c>
      <c r="CK59" s="472">
        <v>0</v>
      </c>
      <c r="CL59" s="472">
        <v>0</v>
      </c>
      <c r="CM59" s="472">
        <v>0</v>
      </c>
      <c r="CN59" s="472">
        <v>0</v>
      </c>
      <c r="CO59" s="472">
        <v>0</v>
      </c>
      <c r="CP59" s="473">
        <f t="shared" si="55"/>
        <v>60000000</v>
      </c>
      <c r="CQ59" s="461" t="s">
        <v>286</v>
      </c>
    </row>
    <row r="60" spans="1:95" x14ac:dyDescent="0.25">
      <c r="A60" s="457" t="s">
        <v>364</v>
      </c>
      <c r="B60" s="488" t="s">
        <v>6</v>
      </c>
      <c r="C60" s="459" t="s">
        <v>13</v>
      </c>
      <c r="D60" s="460" t="s">
        <v>1185</v>
      </c>
      <c r="E60" s="461" t="s">
        <v>255</v>
      </c>
      <c r="F60" s="482" t="s">
        <v>293</v>
      </c>
      <c r="G60" s="476" t="s">
        <v>576</v>
      </c>
      <c r="H60" s="464">
        <v>3502</v>
      </c>
      <c r="I60" s="458" t="s">
        <v>200</v>
      </c>
      <c r="J60" s="459" t="s">
        <v>647</v>
      </c>
      <c r="K60" s="490" t="s">
        <v>1368</v>
      </c>
      <c r="L60" s="459" t="s">
        <v>910</v>
      </c>
      <c r="M60" s="467">
        <v>3502039</v>
      </c>
      <c r="N60" s="459" t="s">
        <v>911</v>
      </c>
      <c r="O60" s="467">
        <v>350203900</v>
      </c>
      <c r="P60" s="460" t="s">
        <v>2198</v>
      </c>
      <c r="Q60" s="468">
        <v>1</v>
      </c>
      <c r="R60" s="469">
        <v>1</v>
      </c>
      <c r="S60" s="469">
        <v>1</v>
      </c>
      <c r="T60" s="469">
        <v>1</v>
      </c>
      <c r="U60" s="470">
        <v>1</v>
      </c>
      <c r="V60" s="471">
        <f t="shared" si="47"/>
        <v>0</v>
      </c>
      <c r="W60" s="472">
        <f t="shared" si="48"/>
        <v>0</v>
      </c>
      <c r="X60" s="472">
        <f t="shared" si="49"/>
        <v>0</v>
      </c>
      <c r="Y60" s="472">
        <f t="shared" si="50"/>
        <v>0</v>
      </c>
      <c r="Z60" s="473">
        <f t="shared" si="51"/>
        <v>0</v>
      </c>
      <c r="AA60" s="474">
        <v>0</v>
      </c>
      <c r="AB60" s="472">
        <v>0</v>
      </c>
      <c r="AC60" s="472">
        <v>0</v>
      </c>
      <c r="AD60" s="472">
        <v>0</v>
      </c>
      <c r="AE60" s="472">
        <v>0</v>
      </c>
      <c r="AF60" s="472">
        <v>0</v>
      </c>
      <c r="AG60" s="472">
        <v>0</v>
      </c>
      <c r="AH60" s="472">
        <v>0</v>
      </c>
      <c r="AI60" s="472">
        <v>0</v>
      </c>
      <c r="AJ60" s="472">
        <v>0</v>
      </c>
      <c r="AK60" s="472">
        <v>0</v>
      </c>
      <c r="AL60" s="472">
        <v>0</v>
      </c>
      <c r="AM60" s="472">
        <v>0</v>
      </c>
      <c r="AN60" s="472">
        <v>0</v>
      </c>
      <c r="AO60" s="472">
        <v>0</v>
      </c>
      <c r="AP60" s="472">
        <v>0</v>
      </c>
      <c r="AQ60" s="475">
        <f t="shared" si="52"/>
        <v>0</v>
      </c>
      <c r="AR60" s="471">
        <v>0</v>
      </c>
      <c r="AS60" s="472">
        <v>0</v>
      </c>
      <c r="AT60" s="472">
        <v>0</v>
      </c>
      <c r="AU60" s="472">
        <v>0</v>
      </c>
      <c r="AV60" s="472">
        <v>0</v>
      </c>
      <c r="AW60" s="472">
        <v>0</v>
      </c>
      <c r="AX60" s="472">
        <v>0</v>
      </c>
      <c r="AY60" s="472">
        <v>0</v>
      </c>
      <c r="AZ60" s="472">
        <v>0</v>
      </c>
      <c r="BA60" s="472">
        <v>0</v>
      </c>
      <c r="BB60" s="472">
        <v>0</v>
      </c>
      <c r="BC60" s="472">
        <v>0</v>
      </c>
      <c r="BD60" s="472">
        <v>0</v>
      </c>
      <c r="BE60" s="472">
        <v>0</v>
      </c>
      <c r="BF60" s="472">
        <v>0</v>
      </c>
      <c r="BG60" s="472">
        <v>0</v>
      </c>
      <c r="BH60" s="473">
        <f t="shared" si="53"/>
        <v>0</v>
      </c>
      <c r="BI60" s="474">
        <v>0</v>
      </c>
      <c r="BJ60" s="472">
        <v>0</v>
      </c>
      <c r="BK60" s="472">
        <v>0</v>
      </c>
      <c r="BL60" s="472">
        <v>0</v>
      </c>
      <c r="BM60" s="472">
        <v>0</v>
      </c>
      <c r="BN60" s="472">
        <v>0</v>
      </c>
      <c r="BO60" s="472">
        <v>0</v>
      </c>
      <c r="BP60" s="472">
        <v>0</v>
      </c>
      <c r="BQ60" s="472">
        <v>0</v>
      </c>
      <c r="BR60" s="472">
        <v>0</v>
      </c>
      <c r="BS60" s="472">
        <v>0</v>
      </c>
      <c r="BT60" s="472">
        <v>0</v>
      </c>
      <c r="BU60" s="472">
        <v>0</v>
      </c>
      <c r="BV60" s="472">
        <v>0</v>
      </c>
      <c r="BW60" s="472">
        <v>0</v>
      </c>
      <c r="BX60" s="472">
        <v>0</v>
      </c>
      <c r="BY60" s="475">
        <f t="shared" si="54"/>
        <v>0</v>
      </c>
      <c r="BZ60" s="471">
        <v>0</v>
      </c>
      <c r="CA60" s="472">
        <v>0</v>
      </c>
      <c r="CB60" s="472">
        <v>0</v>
      </c>
      <c r="CC60" s="472">
        <v>0</v>
      </c>
      <c r="CD60" s="472">
        <v>0</v>
      </c>
      <c r="CE60" s="472">
        <v>0</v>
      </c>
      <c r="CF60" s="472">
        <v>0</v>
      </c>
      <c r="CG60" s="472">
        <v>0</v>
      </c>
      <c r="CH60" s="472">
        <v>0</v>
      </c>
      <c r="CI60" s="472">
        <v>0</v>
      </c>
      <c r="CJ60" s="472">
        <v>0</v>
      </c>
      <c r="CK60" s="472">
        <v>0</v>
      </c>
      <c r="CL60" s="472">
        <v>0</v>
      </c>
      <c r="CM60" s="472">
        <v>0</v>
      </c>
      <c r="CN60" s="472">
        <v>0</v>
      </c>
      <c r="CO60" s="472">
        <v>0</v>
      </c>
      <c r="CP60" s="473">
        <f t="shared" si="55"/>
        <v>0</v>
      </c>
      <c r="CQ60" s="461" t="s">
        <v>286</v>
      </c>
    </row>
    <row r="61" spans="1:95" x14ac:dyDescent="0.25">
      <c r="A61" s="457" t="s">
        <v>365</v>
      </c>
      <c r="B61" s="458" t="s">
        <v>7</v>
      </c>
      <c r="C61" s="459" t="s">
        <v>13</v>
      </c>
      <c r="D61" s="460" t="s">
        <v>1181</v>
      </c>
      <c r="E61" s="461" t="s">
        <v>255</v>
      </c>
      <c r="F61" s="462" t="s">
        <v>293</v>
      </c>
      <c r="G61" s="476" t="s">
        <v>576</v>
      </c>
      <c r="H61" s="464">
        <v>3502</v>
      </c>
      <c r="I61" s="458" t="s">
        <v>201</v>
      </c>
      <c r="J61" s="459" t="s">
        <v>648</v>
      </c>
      <c r="K61" s="459" t="s">
        <v>1369</v>
      </c>
      <c r="L61" s="459" t="s">
        <v>2283</v>
      </c>
      <c r="M61" s="467">
        <v>3502052</v>
      </c>
      <c r="N61" s="459" t="s">
        <v>913</v>
      </c>
      <c r="O61" s="467">
        <v>350205200</v>
      </c>
      <c r="P61" s="481" t="s">
        <v>2197</v>
      </c>
      <c r="Q61" s="468">
        <v>0</v>
      </c>
      <c r="R61" s="469">
        <v>0</v>
      </c>
      <c r="S61" s="469">
        <v>1</v>
      </c>
      <c r="T61" s="469">
        <v>0</v>
      </c>
      <c r="U61" s="470">
        <f t="shared" ref="U61:U71" si="58">Q61+R61+S61+T61</f>
        <v>1</v>
      </c>
      <c r="V61" s="471">
        <f t="shared" si="47"/>
        <v>0</v>
      </c>
      <c r="W61" s="472">
        <f t="shared" si="48"/>
        <v>0</v>
      </c>
      <c r="X61" s="472">
        <f t="shared" si="49"/>
        <v>1000000000</v>
      </c>
      <c r="Y61" s="472">
        <f t="shared" si="50"/>
        <v>0</v>
      </c>
      <c r="Z61" s="473">
        <f t="shared" si="51"/>
        <v>1000000000</v>
      </c>
      <c r="AA61" s="474">
        <v>0</v>
      </c>
      <c r="AB61" s="472">
        <v>0</v>
      </c>
      <c r="AC61" s="472">
        <v>0</v>
      </c>
      <c r="AD61" s="472">
        <v>0</v>
      </c>
      <c r="AE61" s="472">
        <v>0</v>
      </c>
      <c r="AF61" s="472">
        <v>0</v>
      </c>
      <c r="AG61" s="472">
        <v>0</v>
      </c>
      <c r="AH61" s="472">
        <v>0</v>
      </c>
      <c r="AI61" s="472">
        <v>0</v>
      </c>
      <c r="AJ61" s="472">
        <v>0</v>
      </c>
      <c r="AK61" s="472">
        <v>0</v>
      </c>
      <c r="AL61" s="472">
        <v>0</v>
      </c>
      <c r="AM61" s="472">
        <v>0</v>
      </c>
      <c r="AN61" s="472">
        <v>0</v>
      </c>
      <c r="AO61" s="472">
        <v>0</v>
      </c>
      <c r="AP61" s="472">
        <v>0</v>
      </c>
      <c r="AQ61" s="475">
        <f t="shared" si="52"/>
        <v>0</v>
      </c>
      <c r="AR61" s="471">
        <v>0</v>
      </c>
      <c r="AS61" s="472">
        <v>0</v>
      </c>
      <c r="AT61" s="472">
        <v>0</v>
      </c>
      <c r="AU61" s="472">
        <v>0</v>
      </c>
      <c r="AV61" s="472">
        <v>0</v>
      </c>
      <c r="AW61" s="472">
        <v>0</v>
      </c>
      <c r="AX61" s="472">
        <v>0</v>
      </c>
      <c r="AY61" s="472">
        <v>0</v>
      </c>
      <c r="AZ61" s="472">
        <v>0</v>
      </c>
      <c r="BA61" s="472">
        <v>0</v>
      </c>
      <c r="BB61" s="472">
        <v>0</v>
      </c>
      <c r="BC61" s="472">
        <v>0</v>
      </c>
      <c r="BD61" s="472">
        <v>0</v>
      </c>
      <c r="BE61" s="472">
        <v>0</v>
      </c>
      <c r="BF61" s="472">
        <v>0</v>
      </c>
      <c r="BG61" s="472">
        <v>0</v>
      </c>
      <c r="BH61" s="473">
        <f t="shared" si="53"/>
        <v>0</v>
      </c>
      <c r="BI61" s="474">
        <v>0</v>
      </c>
      <c r="BJ61" s="472">
        <v>0</v>
      </c>
      <c r="BK61" s="472">
        <v>0</v>
      </c>
      <c r="BL61" s="472">
        <v>0</v>
      </c>
      <c r="BM61" s="472">
        <v>0</v>
      </c>
      <c r="BN61" s="472">
        <v>0</v>
      </c>
      <c r="BO61" s="472">
        <v>0</v>
      </c>
      <c r="BP61" s="472">
        <v>0</v>
      </c>
      <c r="BQ61" s="472">
        <v>0</v>
      </c>
      <c r="BR61" s="472">
        <v>0</v>
      </c>
      <c r="BS61" s="472">
        <v>0</v>
      </c>
      <c r="BT61" s="472">
        <v>1000000000</v>
      </c>
      <c r="BU61" s="472">
        <v>0</v>
      </c>
      <c r="BV61" s="472">
        <v>0</v>
      </c>
      <c r="BW61" s="472">
        <v>0</v>
      </c>
      <c r="BX61" s="472">
        <v>0</v>
      </c>
      <c r="BY61" s="475">
        <f t="shared" si="54"/>
        <v>1000000000</v>
      </c>
      <c r="BZ61" s="471">
        <v>0</v>
      </c>
      <c r="CA61" s="472">
        <v>0</v>
      </c>
      <c r="CB61" s="472">
        <v>0</v>
      </c>
      <c r="CC61" s="472">
        <v>0</v>
      </c>
      <c r="CD61" s="472">
        <v>0</v>
      </c>
      <c r="CE61" s="472">
        <v>0</v>
      </c>
      <c r="CF61" s="472">
        <v>0</v>
      </c>
      <c r="CG61" s="472">
        <v>0</v>
      </c>
      <c r="CH61" s="472">
        <v>0</v>
      </c>
      <c r="CI61" s="472">
        <v>0</v>
      </c>
      <c r="CJ61" s="472">
        <v>0</v>
      </c>
      <c r="CK61" s="472">
        <v>0</v>
      </c>
      <c r="CL61" s="472">
        <v>0</v>
      </c>
      <c r="CM61" s="472">
        <v>0</v>
      </c>
      <c r="CN61" s="472">
        <v>0</v>
      </c>
      <c r="CO61" s="472">
        <v>0</v>
      </c>
      <c r="CP61" s="473">
        <f t="shared" si="55"/>
        <v>0</v>
      </c>
      <c r="CQ61" s="461" t="s">
        <v>286</v>
      </c>
    </row>
    <row r="62" spans="1:95" x14ac:dyDescent="0.25">
      <c r="A62" s="457" t="s">
        <v>366</v>
      </c>
      <c r="B62" s="488" t="s">
        <v>13</v>
      </c>
      <c r="C62" s="459" t="s">
        <v>14</v>
      </c>
      <c r="D62" s="460" t="s">
        <v>1186</v>
      </c>
      <c r="E62" s="461" t="s">
        <v>255</v>
      </c>
      <c r="F62" s="482" t="s">
        <v>296</v>
      </c>
      <c r="G62" s="476" t="s">
        <v>577</v>
      </c>
      <c r="H62" s="464">
        <v>3602</v>
      </c>
      <c r="I62" s="458" t="s">
        <v>200</v>
      </c>
      <c r="J62" s="459" t="s">
        <v>649</v>
      </c>
      <c r="K62" s="459" t="s">
        <v>1370</v>
      </c>
      <c r="L62" s="459" t="s">
        <v>914</v>
      </c>
      <c r="M62" s="467">
        <v>3602002</v>
      </c>
      <c r="N62" s="459" t="s">
        <v>915</v>
      </c>
      <c r="O62" s="467">
        <v>360200200</v>
      </c>
      <c r="P62" s="460" t="s">
        <v>2197</v>
      </c>
      <c r="Q62" s="468">
        <v>1</v>
      </c>
      <c r="R62" s="469">
        <v>1</v>
      </c>
      <c r="S62" s="469">
        <v>1</v>
      </c>
      <c r="T62" s="469">
        <v>1</v>
      </c>
      <c r="U62" s="470">
        <f t="shared" si="58"/>
        <v>4</v>
      </c>
      <c r="V62" s="471">
        <f t="shared" si="47"/>
        <v>0</v>
      </c>
      <c r="W62" s="472">
        <f t="shared" si="48"/>
        <v>0</v>
      </c>
      <c r="X62" s="472">
        <f t="shared" si="49"/>
        <v>0</v>
      </c>
      <c r="Y62" s="472">
        <f t="shared" si="50"/>
        <v>0</v>
      </c>
      <c r="Z62" s="473">
        <f t="shared" si="51"/>
        <v>0</v>
      </c>
      <c r="AA62" s="474">
        <v>0</v>
      </c>
      <c r="AB62" s="472">
        <v>0</v>
      </c>
      <c r="AC62" s="472">
        <v>0</v>
      </c>
      <c r="AD62" s="472">
        <v>0</v>
      </c>
      <c r="AE62" s="472">
        <v>0</v>
      </c>
      <c r="AF62" s="472">
        <v>0</v>
      </c>
      <c r="AG62" s="472">
        <v>0</v>
      </c>
      <c r="AH62" s="472">
        <v>0</v>
      </c>
      <c r="AI62" s="472">
        <v>0</v>
      </c>
      <c r="AJ62" s="472">
        <v>0</v>
      </c>
      <c r="AK62" s="472">
        <v>0</v>
      </c>
      <c r="AL62" s="472">
        <v>0</v>
      </c>
      <c r="AM62" s="472">
        <v>0</v>
      </c>
      <c r="AN62" s="472">
        <v>0</v>
      </c>
      <c r="AO62" s="472">
        <v>0</v>
      </c>
      <c r="AP62" s="472">
        <v>0</v>
      </c>
      <c r="AQ62" s="475">
        <f t="shared" si="52"/>
        <v>0</v>
      </c>
      <c r="AR62" s="471">
        <v>0</v>
      </c>
      <c r="AS62" s="472">
        <v>0</v>
      </c>
      <c r="AT62" s="472">
        <v>0</v>
      </c>
      <c r="AU62" s="472">
        <v>0</v>
      </c>
      <c r="AV62" s="472">
        <v>0</v>
      </c>
      <c r="AW62" s="472">
        <v>0</v>
      </c>
      <c r="AX62" s="472">
        <v>0</v>
      </c>
      <c r="AY62" s="472">
        <v>0</v>
      </c>
      <c r="AZ62" s="472">
        <v>0</v>
      </c>
      <c r="BA62" s="472">
        <v>0</v>
      </c>
      <c r="BB62" s="472">
        <v>0</v>
      </c>
      <c r="BC62" s="472">
        <v>0</v>
      </c>
      <c r="BD62" s="472">
        <v>0</v>
      </c>
      <c r="BE62" s="472">
        <v>0</v>
      </c>
      <c r="BF62" s="472">
        <v>0</v>
      </c>
      <c r="BG62" s="472">
        <v>0</v>
      </c>
      <c r="BH62" s="473">
        <f t="shared" si="53"/>
        <v>0</v>
      </c>
      <c r="BI62" s="474">
        <v>0</v>
      </c>
      <c r="BJ62" s="472">
        <v>0</v>
      </c>
      <c r="BK62" s="472">
        <v>0</v>
      </c>
      <c r="BL62" s="472">
        <v>0</v>
      </c>
      <c r="BM62" s="472">
        <v>0</v>
      </c>
      <c r="BN62" s="472">
        <v>0</v>
      </c>
      <c r="BO62" s="472">
        <v>0</v>
      </c>
      <c r="BP62" s="472">
        <v>0</v>
      </c>
      <c r="BQ62" s="472">
        <v>0</v>
      </c>
      <c r="BR62" s="472">
        <v>0</v>
      </c>
      <c r="BS62" s="472">
        <v>0</v>
      </c>
      <c r="BT62" s="472">
        <v>0</v>
      </c>
      <c r="BU62" s="472">
        <v>0</v>
      </c>
      <c r="BV62" s="472">
        <v>0</v>
      </c>
      <c r="BW62" s="472">
        <v>0</v>
      </c>
      <c r="BX62" s="472">
        <v>0</v>
      </c>
      <c r="BY62" s="475">
        <f t="shared" si="54"/>
        <v>0</v>
      </c>
      <c r="BZ62" s="471">
        <v>0</v>
      </c>
      <c r="CA62" s="472">
        <v>0</v>
      </c>
      <c r="CB62" s="472">
        <v>0</v>
      </c>
      <c r="CC62" s="472">
        <v>0</v>
      </c>
      <c r="CD62" s="472">
        <v>0</v>
      </c>
      <c r="CE62" s="472">
        <v>0</v>
      </c>
      <c r="CF62" s="472">
        <v>0</v>
      </c>
      <c r="CG62" s="472">
        <v>0</v>
      </c>
      <c r="CH62" s="472">
        <v>0</v>
      </c>
      <c r="CI62" s="472">
        <v>0</v>
      </c>
      <c r="CJ62" s="472">
        <v>0</v>
      </c>
      <c r="CK62" s="472">
        <v>0</v>
      </c>
      <c r="CL62" s="472">
        <v>0</v>
      </c>
      <c r="CM62" s="472">
        <v>0</v>
      </c>
      <c r="CN62" s="472">
        <v>0</v>
      </c>
      <c r="CO62" s="472">
        <v>0</v>
      </c>
      <c r="CP62" s="473">
        <f t="shared" si="55"/>
        <v>0</v>
      </c>
      <c r="CQ62" s="491" t="s">
        <v>566</v>
      </c>
    </row>
    <row r="63" spans="1:95" x14ac:dyDescent="0.25">
      <c r="A63" s="457" t="s">
        <v>367</v>
      </c>
      <c r="B63" s="488" t="s">
        <v>13</v>
      </c>
      <c r="C63" s="459" t="s">
        <v>1204</v>
      </c>
      <c r="D63" s="460" t="s">
        <v>1186</v>
      </c>
      <c r="E63" s="461" t="s">
        <v>255</v>
      </c>
      <c r="F63" s="482" t="s">
        <v>296</v>
      </c>
      <c r="G63" s="476" t="s">
        <v>577</v>
      </c>
      <c r="H63" s="464">
        <v>3602</v>
      </c>
      <c r="I63" s="458" t="s">
        <v>201</v>
      </c>
      <c r="J63" s="459" t="s">
        <v>650</v>
      </c>
      <c r="K63" s="459" t="s">
        <v>1371</v>
      </c>
      <c r="L63" s="459" t="s">
        <v>916</v>
      </c>
      <c r="M63" s="467">
        <v>3602032</v>
      </c>
      <c r="N63" s="459" t="s">
        <v>917</v>
      </c>
      <c r="O63" s="467">
        <v>360203200</v>
      </c>
      <c r="P63" s="481" t="s">
        <v>2197</v>
      </c>
      <c r="Q63" s="468">
        <v>50</v>
      </c>
      <c r="R63" s="469">
        <v>50</v>
      </c>
      <c r="S63" s="469">
        <v>50</v>
      </c>
      <c r="T63" s="469">
        <v>50</v>
      </c>
      <c r="U63" s="470">
        <f t="shared" si="58"/>
        <v>200</v>
      </c>
      <c r="V63" s="471">
        <f t="shared" si="47"/>
        <v>6584000</v>
      </c>
      <c r="W63" s="472">
        <f t="shared" si="48"/>
        <v>16500000</v>
      </c>
      <c r="X63" s="472">
        <f t="shared" si="49"/>
        <v>20000000</v>
      </c>
      <c r="Y63" s="472">
        <f t="shared" si="50"/>
        <v>22000000</v>
      </c>
      <c r="Z63" s="473">
        <f t="shared" si="51"/>
        <v>65084000</v>
      </c>
      <c r="AA63" s="474">
        <v>6584000</v>
      </c>
      <c r="AB63" s="472">
        <v>0</v>
      </c>
      <c r="AC63" s="472">
        <v>0</v>
      </c>
      <c r="AD63" s="472">
        <v>0</v>
      </c>
      <c r="AE63" s="472">
        <v>0</v>
      </c>
      <c r="AF63" s="472">
        <v>0</v>
      </c>
      <c r="AG63" s="472">
        <v>0</v>
      </c>
      <c r="AH63" s="472">
        <v>0</v>
      </c>
      <c r="AI63" s="472">
        <v>0</v>
      </c>
      <c r="AJ63" s="472">
        <v>0</v>
      </c>
      <c r="AK63" s="472">
        <v>0</v>
      </c>
      <c r="AL63" s="472">
        <v>0</v>
      </c>
      <c r="AM63" s="472">
        <v>0</v>
      </c>
      <c r="AN63" s="472">
        <v>0</v>
      </c>
      <c r="AO63" s="472">
        <v>0</v>
      </c>
      <c r="AP63" s="472">
        <v>0</v>
      </c>
      <c r="AQ63" s="475">
        <f t="shared" si="52"/>
        <v>6584000</v>
      </c>
      <c r="AR63" s="471">
        <v>16500000</v>
      </c>
      <c r="AS63" s="472">
        <v>0</v>
      </c>
      <c r="AT63" s="472">
        <v>0</v>
      </c>
      <c r="AU63" s="472">
        <v>0</v>
      </c>
      <c r="AV63" s="472">
        <v>0</v>
      </c>
      <c r="AW63" s="472">
        <v>0</v>
      </c>
      <c r="AX63" s="472">
        <v>0</v>
      </c>
      <c r="AY63" s="472">
        <v>0</v>
      </c>
      <c r="AZ63" s="472">
        <v>0</v>
      </c>
      <c r="BA63" s="472">
        <v>0</v>
      </c>
      <c r="BB63" s="472">
        <v>0</v>
      </c>
      <c r="BC63" s="472">
        <v>0</v>
      </c>
      <c r="BD63" s="472">
        <v>0</v>
      </c>
      <c r="BE63" s="472">
        <v>0</v>
      </c>
      <c r="BF63" s="472">
        <v>0</v>
      </c>
      <c r="BG63" s="472">
        <v>0</v>
      </c>
      <c r="BH63" s="473">
        <f t="shared" si="53"/>
        <v>16500000</v>
      </c>
      <c r="BI63" s="474">
        <v>20000000</v>
      </c>
      <c r="BJ63" s="472">
        <v>0</v>
      </c>
      <c r="BK63" s="472">
        <v>0</v>
      </c>
      <c r="BL63" s="472">
        <v>0</v>
      </c>
      <c r="BM63" s="472">
        <v>0</v>
      </c>
      <c r="BN63" s="472">
        <v>0</v>
      </c>
      <c r="BO63" s="472">
        <v>0</v>
      </c>
      <c r="BP63" s="472">
        <v>0</v>
      </c>
      <c r="BQ63" s="472">
        <v>0</v>
      </c>
      <c r="BR63" s="472">
        <v>0</v>
      </c>
      <c r="BS63" s="472">
        <v>0</v>
      </c>
      <c r="BT63" s="472">
        <v>0</v>
      </c>
      <c r="BU63" s="472">
        <v>0</v>
      </c>
      <c r="BV63" s="472">
        <v>0</v>
      </c>
      <c r="BW63" s="472">
        <v>0</v>
      </c>
      <c r="BX63" s="472">
        <v>0</v>
      </c>
      <c r="BY63" s="475">
        <f t="shared" si="54"/>
        <v>20000000</v>
      </c>
      <c r="BZ63" s="471">
        <v>22000000</v>
      </c>
      <c r="CA63" s="472">
        <v>0</v>
      </c>
      <c r="CB63" s="472">
        <v>0</v>
      </c>
      <c r="CC63" s="472">
        <v>0</v>
      </c>
      <c r="CD63" s="472">
        <v>0</v>
      </c>
      <c r="CE63" s="472">
        <v>0</v>
      </c>
      <c r="CF63" s="472">
        <v>0</v>
      </c>
      <c r="CG63" s="472">
        <v>0</v>
      </c>
      <c r="CH63" s="472">
        <v>0</v>
      </c>
      <c r="CI63" s="472">
        <v>0</v>
      </c>
      <c r="CJ63" s="472">
        <v>0</v>
      </c>
      <c r="CK63" s="472">
        <v>0</v>
      </c>
      <c r="CL63" s="472">
        <v>0</v>
      </c>
      <c r="CM63" s="472">
        <v>0</v>
      </c>
      <c r="CN63" s="472">
        <v>0</v>
      </c>
      <c r="CO63" s="472">
        <v>0</v>
      </c>
      <c r="CP63" s="473">
        <f t="shared" si="55"/>
        <v>22000000</v>
      </c>
      <c r="CQ63" s="491" t="s">
        <v>566</v>
      </c>
    </row>
    <row r="64" spans="1:95" x14ac:dyDescent="0.25">
      <c r="A64" s="457" t="s">
        <v>368</v>
      </c>
      <c r="B64" s="488" t="s">
        <v>13</v>
      </c>
      <c r="C64" s="459" t="s">
        <v>14</v>
      </c>
      <c r="D64" s="460" t="s">
        <v>1186</v>
      </c>
      <c r="E64" s="461" t="s">
        <v>255</v>
      </c>
      <c r="F64" s="482" t="s">
        <v>296</v>
      </c>
      <c r="G64" s="476" t="s">
        <v>577</v>
      </c>
      <c r="H64" s="464">
        <v>3602</v>
      </c>
      <c r="I64" s="458" t="s">
        <v>201</v>
      </c>
      <c r="J64" s="459" t="s">
        <v>651</v>
      </c>
      <c r="K64" s="459" t="s">
        <v>1372</v>
      </c>
      <c r="L64" s="459" t="s">
        <v>918</v>
      </c>
      <c r="M64" s="467">
        <v>3602032</v>
      </c>
      <c r="N64" s="459" t="s">
        <v>917</v>
      </c>
      <c r="O64" s="467">
        <v>360203200</v>
      </c>
      <c r="P64" s="481" t="s">
        <v>2197</v>
      </c>
      <c r="Q64" s="468">
        <v>5</v>
      </c>
      <c r="R64" s="469">
        <v>3</v>
      </c>
      <c r="S64" s="469">
        <v>3</v>
      </c>
      <c r="T64" s="469">
        <v>3</v>
      </c>
      <c r="U64" s="470">
        <f t="shared" si="58"/>
        <v>14</v>
      </c>
      <c r="V64" s="471">
        <f t="shared" si="47"/>
        <v>29394140</v>
      </c>
      <c r="W64" s="472">
        <f t="shared" si="48"/>
        <v>28000000</v>
      </c>
      <c r="X64" s="472">
        <f t="shared" si="49"/>
        <v>132000000</v>
      </c>
      <c r="Y64" s="472">
        <f t="shared" si="50"/>
        <v>36000000</v>
      </c>
      <c r="Z64" s="473">
        <f t="shared" si="51"/>
        <v>225394140</v>
      </c>
      <c r="AA64" s="474">
        <v>0</v>
      </c>
      <c r="AB64" s="472">
        <v>0</v>
      </c>
      <c r="AC64" s="472">
        <v>0</v>
      </c>
      <c r="AD64" s="472">
        <v>0</v>
      </c>
      <c r="AE64" s="472">
        <v>0</v>
      </c>
      <c r="AF64" s="472">
        <v>0</v>
      </c>
      <c r="AG64" s="472">
        <v>29394140</v>
      </c>
      <c r="AH64" s="472">
        <v>0</v>
      </c>
      <c r="AI64" s="472">
        <v>0</v>
      </c>
      <c r="AJ64" s="472">
        <v>0</v>
      </c>
      <c r="AK64" s="472">
        <v>0</v>
      </c>
      <c r="AL64" s="472">
        <v>0</v>
      </c>
      <c r="AM64" s="472">
        <v>0</v>
      </c>
      <c r="AN64" s="472">
        <v>0</v>
      </c>
      <c r="AO64" s="472">
        <v>0</v>
      </c>
      <c r="AP64" s="472">
        <v>0</v>
      </c>
      <c r="AQ64" s="475">
        <f t="shared" si="52"/>
        <v>29394140</v>
      </c>
      <c r="AR64" s="471">
        <v>28000000</v>
      </c>
      <c r="AS64" s="472">
        <v>0</v>
      </c>
      <c r="AT64" s="472">
        <v>0</v>
      </c>
      <c r="AU64" s="472">
        <v>0</v>
      </c>
      <c r="AV64" s="472">
        <v>0</v>
      </c>
      <c r="AW64" s="472">
        <v>0</v>
      </c>
      <c r="AX64" s="472">
        <v>0</v>
      </c>
      <c r="AY64" s="472">
        <v>0</v>
      </c>
      <c r="AZ64" s="472">
        <v>0</v>
      </c>
      <c r="BA64" s="472">
        <v>0</v>
      </c>
      <c r="BB64" s="472">
        <v>0</v>
      </c>
      <c r="BC64" s="472">
        <v>0</v>
      </c>
      <c r="BD64" s="472">
        <v>0</v>
      </c>
      <c r="BE64" s="472">
        <v>0</v>
      </c>
      <c r="BF64" s="472">
        <v>0</v>
      </c>
      <c r="BG64" s="472">
        <v>0</v>
      </c>
      <c r="BH64" s="473">
        <f t="shared" si="53"/>
        <v>28000000</v>
      </c>
      <c r="BI64" s="474">
        <v>32000000</v>
      </c>
      <c r="BJ64" s="472">
        <v>0</v>
      </c>
      <c r="BK64" s="472">
        <v>0</v>
      </c>
      <c r="BL64" s="472">
        <v>0</v>
      </c>
      <c r="BM64" s="472">
        <v>0</v>
      </c>
      <c r="BN64" s="472">
        <v>0</v>
      </c>
      <c r="BO64" s="472">
        <v>0</v>
      </c>
      <c r="BP64" s="472">
        <v>0</v>
      </c>
      <c r="BQ64" s="472">
        <v>0</v>
      </c>
      <c r="BR64" s="472">
        <v>0</v>
      </c>
      <c r="BS64" s="472">
        <v>0</v>
      </c>
      <c r="BT64" s="472">
        <v>0</v>
      </c>
      <c r="BU64" s="472">
        <v>0</v>
      </c>
      <c r="BV64" s="472">
        <v>0</v>
      </c>
      <c r="BW64" s="472">
        <v>100000000</v>
      </c>
      <c r="BX64" s="472">
        <v>0</v>
      </c>
      <c r="BY64" s="475">
        <f t="shared" si="54"/>
        <v>132000000</v>
      </c>
      <c r="BZ64" s="471">
        <v>36000000</v>
      </c>
      <c r="CA64" s="472">
        <v>0</v>
      </c>
      <c r="CB64" s="472">
        <v>0</v>
      </c>
      <c r="CC64" s="472">
        <v>0</v>
      </c>
      <c r="CD64" s="472">
        <v>0</v>
      </c>
      <c r="CE64" s="472">
        <v>0</v>
      </c>
      <c r="CF64" s="472">
        <v>0</v>
      </c>
      <c r="CG64" s="472">
        <v>0</v>
      </c>
      <c r="CH64" s="472">
        <v>0</v>
      </c>
      <c r="CI64" s="472">
        <v>0</v>
      </c>
      <c r="CJ64" s="472">
        <v>0</v>
      </c>
      <c r="CK64" s="472">
        <v>0</v>
      </c>
      <c r="CL64" s="472">
        <v>0</v>
      </c>
      <c r="CM64" s="472">
        <v>0</v>
      </c>
      <c r="CN64" s="472">
        <v>0</v>
      </c>
      <c r="CO64" s="472">
        <v>0</v>
      </c>
      <c r="CP64" s="473">
        <f t="shared" si="55"/>
        <v>36000000</v>
      </c>
      <c r="CQ64" s="491" t="s">
        <v>566</v>
      </c>
    </row>
    <row r="65" spans="1:95" x14ac:dyDescent="0.25">
      <c r="A65" s="457" t="s">
        <v>369</v>
      </c>
      <c r="B65" s="488" t="s">
        <v>13</v>
      </c>
      <c r="C65" s="459" t="s">
        <v>14</v>
      </c>
      <c r="D65" s="460" t="s">
        <v>1186</v>
      </c>
      <c r="E65" s="461" t="s">
        <v>255</v>
      </c>
      <c r="F65" s="482" t="s">
        <v>296</v>
      </c>
      <c r="G65" s="476" t="s">
        <v>577</v>
      </c>
      <c r="H65" s="464">
        <v>3602</v>
      </c>
      <c r="I65" s="458" t="s">
        <v>201</v>
      </c>
      <c r="J65" s="459" t="s">
        <v>652</v>
      </c>
      <c r="K65" s="459" t="s">
        <v>1372</v>
      </c>
      <c r="L65" s="459" t="s">
        <v>918</v>
      </c>
      <c r="M65" s="467">
        <v>3602032</v>
      </c>
      <c r="N65" s="459" t="s">
        <v>917</v>
      </c>
      <c r="O65" s="467">
        <v>360203200</v>
      </c>
      <c r="P65" s="481" t="s">
        <v>2197</v>
      </c>
      <c r="Q65" s="468">
        <v>4</v>
      </c>
      <c r="R65" s="469">
        <v>5</v>
      </c>
      <c r="S65" s="469">
        <v>6</v>
      </c>
      <c r="T65" s="469">
        <v>5</v>
      </c>
      <c r="U65" s="470">
        <f t="shared" si="58"/>
        <v>20</v>
      </c>
      <c r="V65" s="471">
        <f t="shared" si="47"/>
        <v>20000000</v>
      </c>
      <c r="W65" s="472">
        <f t="shared" si="48"/>
        <v>35000000</v>
      </c>
      <c r="X65" s="472">
        <f t="shared" si="49"/>
        <v>138000000</v>
      </c>
      <c r="Y65" s="472">
        <f t="shared" si="50"/>
        <v>40000000</v>
      </c>
      <c r="Z65" s="473">
        <f t="shared" si="51"/>
        <v>233000000</v>
      </c>
      <c r="AA65" s="474">
        <v>20000000</v>
      </c>
      <c r="AB65" s="472">
        <v>0</v>
      </c>
      <c r="AC65" s="472">
        <v>0</v>
      </c>
      <c r="AD65" s="472">
        <v>0</v>
      </c>
      <c r="AE65" s="472">
        <v>0</v>
      </c>
      <c r="AF65" s="472">
        <v>0</v>
      </c>
      <c r="AG65" s="472">
        <v>0</v>
      </c>
      <c r="AH65" s="472">
        <v>0</v>
      </c>
      <c r="AI65" s="472">
        <v>0</v>
      </c>
      <c r="AJ65" s="472">
        <v>0</v>
      </c>
      <c r="AK65" s="472">
        <v>0</v>
      </c>
      <c r="AL65" s="472">
        <v>0</v>
      </c>
      <c r="AM65" s="472">
        <v>0</v>
      </c>
      <c r="AN65" s="472">
        <v>0</v>
      </c>
      <c r="AO65" s="472">
        <v>0</v>
      </c>
      <c r="AP65" s="472">
        <v>0</v>
      </c>
      <c r="AQ65" s="475">
        <f t="shared" si="52"/>
        <v>20000000</v>
      </c>
      <c r="AR65" s="471">
        <v>35000000</v>
      </c>
      <c r="AS65" s="472">
        <v>0</v>
      </c>
      <c r="AT65" s="472">
        <v>0</v>
      </c>
      <c r="AU65" s="472">
        <v>0</v>
      </c>
      <c r="AV65" s="472">
        <v>0</v>
      </c>
      <c r="AW65" s="472">
        <v>0</v>
      </c>
      <c r="AX65" s="472">
        <v>0</v>
      </c>
      <c r="AY65" s="472">
        <v>0</v>
      </c>
      <c r="AZ65" s="472">
        <v>0</v>
      </c>
      <c r="BA65" s="472">
        <v>0</v>
      </c>
      <c r="BB65" s="472">
        <v>0</v>
      </c>
      <c r="BC65" s="472">
        <v>0</v>
      </c>
      <c r="BD65" s="472">
        <v>0</v>
      </c>
      <c r="BE65" s="472">
        <v>0</v>
      </c>
      <c r="BF65" s="472">
        <v>0</v>
      </c>
      <c r="BG65" s="472">
        <v>0</v>
      </c>
      <c r="BH65" s="473">
        <f t="shared" si="53"/>
        <v>35000000</v>
      </c>
      <c r="BI65" s="474">
        <v>38000000</v>
      </c>
      <c r="BJ65" s="472">
        <v>0</v>
      </c>
      <c r="BK65" s="472">
        <v>0</v>
      </c>
      <c r="BL65" s="472">
        <v>0</v>
      </c>
      <c r="BM65" s="472">
        <v>0</v>
      </c>
      <c r="BN65" s="472">
        <v>0</v>
      </c>
      <c r="BO65" s="472">
        <v>0</v>
      </c>
      <c r="BP65" s="472">
        <v>0</v>
      </c>
      <c r="BQ65" s="472">
        <v>0</v>
      </c>
      <c r="BR65" s="472">
        <v>0</v>
      </c>
      <c r="BS65" s="472">
        <v>0</v>
      </c>
      <c r="BT65" s="472">
        <v>0</v>
      </c>
      <c r="BU65" s="472">
        <v>0</v>
      </c>
      <c r="BV65" s="472">
        <v>0</v>
      </c>
      <c r="BW65" s="472">
        <v>100000000</v>
      </c>
      <c r="BX65" s="472">
        <v>0</v>
      </c>
      <c r="BY65" s="475">
        <f t="shared" si="54"/>
        <v>138000000</v>
      </c>
      <c r="BZ65" s="471">
        <v>40000000</v>
      </c>
      <c r="CA65" s="472">
        <v>0</v>
      </c>
      <c r="CB65" s="472">
        <v>0</v>
      </c>
      <c r="CC65" s="472">
        <v>0</v>
      </c>
      <c r="CD65" s="472">
        <v>0</v>
      </c>
      <c r="CE65" s="472">
        <v>0</v>
      </c>
      <c r="CF65" s="472">
        <v>0</v>
      </c>
      <c r="CG65" s="472">
        <v>0</v>
      </c>
      <c r="CH65" s="472">
        <v>0</v>
      </c>
      <c r="CI65" s="472">
        <v>0</v>
      </c>
      <c r="CJ65" s="472">
        <v>0</v>
      </c>
      <c r="CK65" s="472">
        <v>0</v>
      </c>
      <c r="CL65" s="472">
        <v>0</v>
      </c>
      <c r="CM65" s="472">
        <v>0</v>
      </c>
      <c r="CN65" s="472">
        <v>0</v>
      </c>
      <c r="CO65" s="472">
        <v>0</v>
      </c>
      <c r="CP65" s="473">
        <f t="shared" si="55"/>
        <v>40000000</v>
      </c>
      <c r="CQ65" s="491" t="s">
        <v>566</v>
      </c>
    </row>
    <row r="66" spans="1:95" x14ac:dyDescent="0.25">
      <c r="A66" s="457" t="s">
        <v>370</v>
      </c>
      <c r="B66" s="488" t="s">
        <v>13</v>
      </c>
      <c r="C66" s="459" t="s">
        <v>14</v>
      </c>
      <c r="D66" s="460" t="s">
        <v>1186</v>
      </c>
      <c r="E66" s="461" t="s">
        <v>255</v>
      </c>
      <c r="F66" s="482" t="s">
        <v>296</v>
      </c>
      <c r="G66" s="476" t="s">
        <v>577</v>
      </c>
      <c r="H66" s="464">
        <v>3602</v>
      </c>
      <c r="I66" s="458" t="s">
        <v>201</v>
      </c>
      <c r="J66" s="459" t="s">
        <v>653</v>
      </c>
      <c r="K66" s="459" t="s">
        <v>1372</v>
      </c>
      <c r="L66" s="459" t="s">
        <v>918</v>
      </c>
      <c r="M66" s="467">
        <v>3602032</v>
      </c>
      <c r="N66" s="459" t="s">
        <v>917</v>
      </c>
      <c r="O66" s="467">
        <v>360203200</v>
      </c>
      <c r="P66" s="481" t="s">
        <v>2197</v>
      </c>
      <c r="Q66" s="468">
        <v>3</v>
      </c>
      <c r="R66" s="469">
        <v>3</v>
      </c>
      <c r="S66" s="469">
        <v>3</v>
      </c>
      <c r="T66" s="469">
        <v>3</v>
      </c>
      <c r="U66" s="470">
        <f t="shared" si="58"/>
        <v>12</v>
      </c>
      <c r="V66" s="471">
        <f t="shared" si="47"/>
        <v>20000000</v>
      </c>
      <c r="W66" s="472">
        <f t="shared" si="48"/>
        <v>28000000</v>
      </c>
      <c r="X66" s="472">
        <f t="shared" si="49"/>
        <v>130000000</v>
      </c>
      <c r="Y66" s="472">
        <f t="shared" si="50"/>
        <v>33000000</v>
      </c>
      <c r="Z66" s="473">
        <f t="shared" si="51"/>
        <v>211000000</v>
      </c>
      <c r="AA66" s="474">
        <v>20000000</v>
      </c>
      <c r="AB66" s="472">
        <v>0</v>
      </c>
      <c r="AC66" s="472">
        <v>0</v>
      </c>
      <c r="AD66" s="472">
        <v>0</v>
      </c>
      <c r="AE66" s="472">
        <v>0</v>
      </c>
      <c r="AF66" s="472">
        <v>0</v>
      </c>
      <c r="AG66" s="472">
        <v>0</v>
      </c>
      <c r="AH66" s="472">
        <v>0</v>
      </c>
      <c r="AI66" s="472">
        <v>0</v>
      </c>
      <c r="AJ66" s="472">
        <v>0</v>
      </c>
      <c r="AK66" s="472">
        <v>0</v>
      </c>
      <c r="AL66" s="472">
        <v>0</v>
      </c>
      <c r="AM66" s="472">
        <v>0</v>
      </c>
      <c r="AN66" s="472">
        <v>0</v>
      </c>
      <c r="AO66" s="472">
        <v>0</v>
      </c>
      <c r="AP66" s="472">
        <v>0</v>
      </c>
      <c r="AQ66" s="475">
        <f t="shared" si="52"/>
        <v>20000000</v>
      </c>
      <c r="AR66" s="471">
        <v>28000000</v>
      </c>
      <c r="AS66" s="472">
        <v>0</v>
      </c>
      <c r="AT66" s="472">
        <v>0</v>
      </c>
      <c r="AU66" s="472">
        <v>0</v>
      </c>
      <c r="AV66" s="472">
        <v>0</v>
      </c>
      <c r="AW66" s="472">
        <v>0</v>
      </c>
      <c r="AX66" s="472">
        <v>0</v>
      </c>
      <c r="AY66" s="472">
        <v>0</v>
      </c>
      <c r="AZ66" s="472">
        <v>0</v>
      </c>
      <c r="BA66" s="472">
        <v>0</v>
      </c>
      <c r="BB66" s="472">
        <v>0</v>
      </c>
      <c r="BC66" s="472">
        <v>0</v>
      </c>
      <c r="BD66" s="472">
        <v>0</v>
      </c>
      <c r="BE66" s="472">
        <v>0</v>
      </c>
      <c r="BF66" s="472">
        <v>0</v>
      </c>
      <c r="BG66" s="472">
        <v>0</v>
      </c>
      <c r="BH66" s="473">
        <f t="shared" si="53"/>
        <v>28000000</v>
      </c>
      <c r="BI66" s="474">
        <v>30000000</v>
      </c>
      <c r="BJ66" s="472">
        <v>0</v>
      </c>
      <c r="BK66" s="472">
        <v>0</v>
      </c>
      <c r="BL66" s="472">
        <v>0</v>
      </c>
      <c r="BM66" s="472">
        <v>0</v>
      </c>
      <c r="BN66" s="472">
        <v>0</v>
      </c>
      <c r="BO66" s="472">
        <v>0</v>
      </c>
      <c r="BP66" s="472">
        <v>0</v>
      </c>
      <c r="BQ66" s="472">
        <v>0</v>
      </c>
      <c r="BR66" s="472">
        <v>0</v>
      </c>
      <c r="BS66" s="472">
        <v>0</v>
      </c>
      <c r="BT66" s="472">
        <v>0</v>
      </c>
      <c r="BU66" s="472">
        <v>0</v>
      </c>
      <c r="BV66" s="472">
        <v>0</v>
      </c>
      <c r="BW66" s="472">
        <v>100000000</v>
      </c>
      <c r="BX66" s="472">
        <v>0</v>
      </c>
      <c r="BY66" s="475">
        <f t="shared" si="54"/>
        <v>130000000</v>
      </c>
      <c r="BZ66" s="471">
        <v>33000000</v>
      </c>
      <c r="CA66" s="472">
        <v>0</v>
      </c>
      <c r="CB66" s="472">
        <v>0</v>
      </c>
      <c r="CC66" s="472">
        <v>0</v>
      </c>
      <c r="CD66" s="472">
        <v>0</v>
      </c>
      <c r="CE66" s="472">
        <v>0</v>
      </c>
      <c r="CF66" s="472">
        <v>0</v>
      </c>
      <c r="CG66" s="472">
        <v>0</v>
      </c>
      <c r="CH66" s="472">
        <v>0</v>
      </c>
      <c r="CI66" s="472">
        <v>0</v>
      </c>
      <c r="CJ66" s="472">
        <v>0</v>
      </c>
      <c r="CK66" s="472">
        <v>0</v>
      </c>
      <c r="CL66" s="472">
        <v>0</v>
      </c>
      <c r="CM66" s="472">
        <v>0</v>
      </c>
      <c r="CN66" s="472">
        <v>0</v>
      </c>
      <c r="CO66" s="472">
        <v>0</v>
      </c>
      <c r="CP66" s="473">
        <f t="shared" si="55"/>
        <v>33000000</v>
      </c>
      <c r="CQ66" s="491" t="s">
        <v>566</v>
      </c>
    </row>
    <row r="67" spans="1:95" x14ac:dyDescent="0.25">
      <c r="A67" s="457" t="s">
        <v>371</v>
      </c>
      <c r="B67" s="488" t="s">
        <v>13</v>
      </c>
      <c r="C67" s="459" t="s">
        <v>14</v>
      </c>
      <c r="D67" s="460" t="s">
        <v>1186</v>
      </c>
      <c r="E67" s="461" t="s">
        <v>255</v>
      </c>
      <c r="F67" s="482" t="s">
        <v>296</v>
      </c>
      <c r="G67" s="476" t="s">
        <v>577</v>
      </c>
      <c r="H67" s="464">
        <v>3602</v>
      </c>
      <c r="I67" s="458" t="s">
        <v>201</v>
      </c>
      <c r="J67" s="459" t="s">
        <v>654</v>
      </c>
      <c r="K67" s="459" t="s">
        <v>1372</v>
      </c>
      <c r="L67" s="459" t="s">
        <v>918</v>
      </c>
      <c r="M67" s="467">
        <v>3602032</v>
      </c>
      <c r="N67" s="459" t="s">
        <v>917</v>
      </c>
      <c r="O67" s="467">
        <v>360203200</v>
      </c>
      <c r="P67" s="481" t="s">
        <v>2197</v>
      </c>
      <c r="Q67" s="468">
        <v>4</v>
      </c>
      <c r="R67" s="469">
        <v>3</v>
      </c>
      <c r="S67" s="469">
        <v>4</v>
      </c>
      <c r="T67" s="469">
        <v>3</v>
      </c>
      <c r="U67" s="470">
        <f t="shared" si="58"/>
        <v>14</v>
      </c>
      <c r="V67" s="471">
        <f t="shared" si="47"/>
        <v>30000000</v>
      </c>
      <c r="W67" s="472">
        <f t="shared" si="48"/>
        <v>21000000</v>
      </c>
      <c r="X67" s="472">
        <f t="shared" si="49"/>
        <v>125000000</v>
      </c>
      <c r="Y67" s="472">
        <f t="shared" si="50"/>
        <v>28000000</v>
      </c>
      <c r="Z67" s="473">
        <f t="shared" si="51"/>
        <v>204000000</v>
      </c>
      <c r="AA67" s="474">
        <v>30000000</v>
      </c>
      <c r="AB67" s="472">
        <v>0</v>
      </c>
      <c r="AC67" s="472">
        <v>0</v>
      </c>
      <c r="AD67" s="472">
        <v>0</v>
      </c>
      <c r="AE67" s="472">
        <v>0</v>
      </c>
      <c r="AF67" s="472">
        <v>0</v>
      </c>
      <c r="AG67" s="472">
        <v>0</v>
      </c>
      <c r="AH67" s="472">
        <v>0</v>
      </c>
      <c r="AI67" s="472">
        <v>0</v>
      </c>
      <c r="AJ67" s="472">
        <v>0</v>
      </c>
      <c r="AK67" s="472">
        <v>0</v>
      </c>
      <c r="AL67" s="472">
        <v>0</v>
      </c>
      <c r="AM67" s="472">
        <v>0</v>
      </c>
      <c r="AN67" s="472">
        <v>0</v>
      </c>
      <c r="AO67" s="472">
        <v>0</v>
      </c>
      <c r="AP67" s="472">
        <v>0</v>
      </c>
      <c r="AQ67" s="475">
        <f t="shared" si="52"/>
        <v>30000000</v>
      </c>
      <c r="AR67" s="471">
        <v>21000000</v>
      </c>
      <c r="AS67" s="472">
        <v>0</v>
      </c>
      <c r="AT67" s="472">
        <v>0</v>
      </c>
      <c r="AU67" s="472">
        <v>0</v>
      </c>
      <c r="AV67" s="472">
        <v>0</v>
      </c>
      <c r="AW67" s="472">
        <v>0</v>
      </c>
      <c r="AX67" s="472">
        <v>0</v>
      </c>
      <c r="AY67" s="472">
        <v>0</v>
      </c>
      <c r="AZ67" s="472">
        <v>0</v>
      </c>
      <c r="BA67" s="472">
        <v>0</v>
      </c>
      <c r="BB67" s="472">
        <v>0</v>
      </c>
      <c r="BC67" s="472">
        <v>0</v>
      </c>
      <c r="BD67" s="472">
        <v>0</v>
      </c>
      <c r="BE67" s="472">
        <v>0</v>
      </c>
      <c r="BF67" s="472">
        <v>0</v>
      </c>
      <c r="BG67" s="472">
        <v>0</v>
      </c>
      <c r="BH67" s="473">
        <f t="shared" si="53"/>
        <v>21000000</v>
      </c>
      <c r="BI67" s="474">
        <v>25000000</v>
      </c>
      <c r="BJ67" s="472">
        <v>0</v>
      </c>
      <c r="BK67" s="472">
        <v>0</v>
      </c>
      <c r="BL67" s="472">
        <v>0</v>
      </c>
      <c r="BM67" s="472">
        <v>0</v>
      </c>
      <c r="BN67" s="472">
        <v>0</v>
      </c>
      <c r="BO67" s="472">
        <v>0</v>
      </c>
      <c r="BP67" s="472">
        <v>0</v>
      </c>
      <c r="BQ67" s="472">
        <v>0</v>
      </c>
      <c r="BR67" s="472">
        <v>0</v>
      </c>
      <c r="BS67" s="472">
        <v>0</v>
      </c>
      <c r="BT67" s="472">
        <v>0</v>
      </c>
      <c r="BU67" s="472">
        <v>0</v>
      </c>
      <c r="BV67" s="472">
        <v>0</v>
      </c>
      <c r="BW67" s="472">
        <v>100000000</v>
      </c>
      <c r="BX67" s="472">
        <v>0</v>
      </c>
      <c r="BY67" s="475">
        <f t="shared" si="54"/>
        <v>125000000</v>
      </c>
      <c r="BZ67" s="471">
        <v>28000000</v>
      </c>
      <c r="CA67" s="472">
        <v>0</v>
      </c>
      <c r="CB67" s="472">
        <v>0</v>
      </c>
      <c r="CC67" s="472">
        <v>0</v>
      </c>
      <c r="CD67" s="472">
        <v>0</v>
      </c>
      <c r="CE67" s="472">
        <v>0</v>
      </c>
      <c r="CF67" s="472">
        <v>0</v>
      </c>
      <c r="CG67" s="472">
        <v>0</v>
      </c>
      <c r="CH67" s="472">
        <v>0</v>
      </c>
      <c r="CI67" s="472">
        <v>0</v>
      </c>
      <c r="CJ67" s="472">
        <v>0</v>
      </c>
      <c r="CK67" s="472">
        <v>0</v>
      </c>
      <c r="CL67" s="472">
        <v>0</v>
      </c>
      <c r="CM67" s="472">
        <v>0</v>
      </c>
      <c r="CN67" s="472">
        <v>0</v>
      </c>
      <c r="CO67" s="472">
        <v>0</v>
      </c>
      <c r="CP67" s="473">
        <f t="shared" si="55"/>
        <v>28000000</v>
      </c>
      <c r="CQ67" s="492" t="s">
        <v>566</v>
      </c>
    </row>
    <row r="68" spans="1:95" x14ac:dyDescent="0.25">
      <c r="A68" s="457" t="s">
        <v>372</v>
      </c>
      <c r="B68" s="488" t="s">
        <v>13</v>
      </c>
      <c r="C68" s="459" t="s">
        <v>14</v>
      </c>
      <c r="D68" s="460" t="s">
        <v>1186</v>
      </c>
      <c r="E68" s="461" t="s">
        <v>255</v>
      </c>
      <c r="F68" s="482" t="s">
        <v>296</v>
      </c>
      <c r="G68" s="476" t="s">
        <v>577</v>
      </c>
      <c r="H68" s="464">
        <v>3602</v>
      </c>
      <c r="I68" s="458" t="s">
        <v>201</v>
      </c>
      <c r="J68" s="459" t="s">
        <v>655</v>
      </c>
      <c r="K68" s="459" t="s">
        <v>1372</v>
      </c>
      <c r="L68" s="459" t="s">
        <v>918</v>
      </c>
      <c r="M68" s="467">
        <v>3602032</v>
      </c>
      <c r="N68" s="459" t="s">
        <v>917</v>
      </c>
      <c r="O68" s="467">
        <v>360203200</v>
      </c>
      <c r="P68" s="481" t="s">
        <v>2197</v>
      </c>
      <c r="Q68" s="468">
        <v>0</v>
      </c>
      <c r="R68" s="469">
        <v>2</v>
      </c>
      <c r="S68" s="469">
        <v>2</v>
      </c>
      <c r="T68" s="469">
        <v>2</v>
      </c>
      <c r="U68" s="470">
        <f t="shared" si="58"/>
        <v>6</v>
      </c>
      <c r="V68" s="471">
        <f t="shared" si="47"/>
        <v>0</v>
      </c>
      <c r="W68" s="472">
        <f t="shared" si="48"/>
        <v>14000000</v>
      </c>
      <c r="X68" s="472">
        <f t="shared" si="49"/>
        <v>16000000</v>
      </c>
      <c r="Y68" s="472">
        <f t="shared" si="50"/>
        <v>18000000</v>
      </c>
      <c r="Z68" s="473">
        <f t="shared" si="51"/>
        <v>48000000</v>
      </c>
      <c r="AA68" s="474">
        <v>0</v>
      </c>
      <c r="AB68" s="472">
        <v>0</v>
      </c>
      <c r="AC68" s="472">
        <v>0</v>
      </c>
      <c r="AD68" s="472">
        <v>0</v>
      </c>
      <c r="AE68" s="472">
        <v>0</v>
      </c>
      <c r="AF68" s="472">
        <v>0</v>
      </c>
      <c r="AG68" s="472">
        <v>0</v>
      </c>
      <c r="AH68" s="472">
        <v>0</v>
      </c>
      <c r="AI68" s="472">
        <v>0</v>
      </c>
      <c r="AJ68" s="472">
        <v>0</v>
      </c>
      <c r="AK68" s="472">
        <v>0</v>
      </c>
      <c r="AL68" s="472">
        <v>0</v>
      </c>
      <c r="AM68" s="472">
        <v>0</v>
      </c>
      <c r="AN68" s="472">
        <v>0</v>
      </c>
      <c r="AO68" s="472">
        <v>0</v>
      </c>
      <c r="AP68" s="472">
        <v>0</v>
      </c>
      <c r="AQ68" s="475">
        <f t="shared" si="52"/>
        <v>0</v>
      </c>
      <c r="AR68" s="471">
        <v>14000000</v>
      </c>
      <c r="AS68" s="472">
        <v>0</v>
      </c>
      <c r="AT68" s="472">
        <v>0</v>
      </c>
      <c r="AU68" s="472">
        <v>0</v>
      </c>
      <c r="AV68" s="472">
        <v>0</v>
      </c>
      <c r="AW68" s="472">
        <v>0</v>
      </c>
      <c r="AX68" s="472">
        <v>0</v>
      </c>
      <c r="AY68" s="472">
        <v>0</v>
      </c>
      <c r="AZ68" s="472">
        <v>0</v>
      </c>
      <c r="BA68" s="472">
        <v>0</v>
      </c>
      <c r="BB68" s="472">
        <v>0</v>
      </c>
      <c r="BC68" s="472">
        <v>0</v>
      </c>
      <c r="BD68" s="472">
        <v>0</v>
      </c>
      <c r="BE68" s="472">
        <v>0</v>
      </c>
      <c r="BF68" s="472">
        <v>0</v>
      </c>
      <c r="BG68" s="472">
        <v>0</v>
      </c>
      <c r="BH68" s="473">
        <f t="shared" si="53"/>
        <v>14000000</v>
      </c>
      <c r="BI68" s="474">
        <v>16000000</v>
      </c>
      <c r="BJ68" s="472">
        <v>0</v>
      </c>
      <c r="BK68" s="472">
        <v>0</v>
      </c>
      <c r="BL68" s="472">
        <v>0</v>
      </c>
      <c r="BM68" s="472">
        <v>0</v>
      </c>
      <c r="BN68" s="472">
        <v>0</v>
      </c>
      <c r="BO68" s="472">
        <v>0</v>
      </c>
      <c r="BP68" s="472">
        <v>0</v>
      </c>
      <c r="BQ68" s="472">
        <v>0</v>
      </c>
      <c r="BR68" s="472">
        <v>0</v>
      </c>
      <c r="BS68" s="472">
        <v>0</v>
      </c>
      <c r="BT68" s="472">
        <v>0</v>
      </c>
      <c r="BU68" s="472">
        <v>0</v>
      </c>
      <c r="BV68" s="472">
        <v>0</v>
      </c>
      <c r="BW68" s="472">
        <v>0</v>
      </c>
      <c r="BX68" s="472">
        <v>0</v>
      </c>
      <c r="BY68" s="475">
        <f t="shared" si="54"/>
        <v>16000000</v>
      </c>
      <c r="BZ68" s="471">
        <v>18000000</v>
      </c>
      <c r="CA68" s="472">
        <v>0</v>
      </c>
      <c r="CB68" s="472">
        <v>0</v>
      </c>
      <c r="CC68" s="472">
        <v>0</v>
      </c>
      <c r="CD68" s="472">
        <v>0</v>
      </c>
      <c r="CE68" s="472">
        <v>0</v>
      </c>
      <c r="CF68" s="472">
        <v>0</v>
      </c>
      <c r="CG68" s="472">
        <v>0</v>
      </c>
      <c r="CH68" s="472">
        <v>0</v>
      </c>
      <c r="CI68" s="472">
        <v>0</v>
      </c>
      <c r="CJ68" s="472">
        <v>0</v>
      </c>
      <c r="CK68" s="472">
        <v>0</v>
      </c>
      <c r="CL68" s="472">
        <v>0</v>
      </c>
      <c r="CM68" s="472">
        <v>0</v>
      </c>
      <c r="CN68" s="472">
        <v>0</v>
      </c>
      <c r="CO68" s="472">
        <v>0</v>
      </c>
      <c r="CP68" s="473">
        <f t="shared" si="55"/>
        <v>18000000</v>
      </c>
      <c r="CQ68" s="491" t="s">
        <v>566</v>
      </c>
    </row>
    <row r="69" spans="1:95" x14ac:dyDescent="0.25">
      <c r="A69" s="457" t="s">
        <v>373</v>
      </c>
      <c r="B69" s="488" t="s">
        <v>13</v>
      </c>
      <c r="C69" s="459" t="s">
        <v>14</v>
      </c>
      <c r="D69" s="460" t="s">
        <v>1186</v>
      </c>
      <c r="E69" s="461" t="s">
        <v>255</v>
      </c>
      <c r="F69" s="482" t="s">
        <v>296</v>
      </c>
      <c r="G69" s="476" t="s">
        <v>577</v>
      </c>
      <c r="H69" s="464">
        <v>3602</v>
      </c>
      <c r="I69" s="458" t="s">
        <v>201</v>
      </c>
      <c r="J69" s="459" t="s">
        <v>656</v>
      </c>
      <c r="K69" s="459" t="s">
        <v>1372</v>
      </c>
      <c r="L69" s="459" t="s">
        <v>918</v>
      </c>
      <c r="M69" s="467">
        <v>3602032</v>
      </c>
      <c r="N69" s="459" t="s">
        <v>917</v>
      </c>
      <c r="O69" s="467">
        <v>360203200</v>
      </c>
      <c r="P69" s="481" t="s">
        <v>2197</v>
      </c>
      <c r="Q69" s="468">
        <v>1</v>
      </c>
      <c r="R69" s="469">
        <v>1</v>
      </c>
      <c r="S69" s="469">
        <v>1</v>
      </c>
      <c r="T69" s="469">
        <v>1</v>
      </c>
      <c r="U69" s="470">
        <f t="shared" si="58"/>
        <v>4</v>
      </c>
      <c r="V69" s="471">
        <f t="shared" si="47"/>
        <v>5878828</v>
      </c>
      <c r="W69" s="472">
        <f t="shared" si="48"/>
        <v>7000000</v>
      </c>
      <c r="X69" s="472">
        <f t="shared" si="49"/>
        <v>28500000</v>
      </c>
      <c r="Y69" s="472">
        <f t="shared" si="50"/>
        <v>10000000</v>
      </c>
      <c r="Z69" s="473">
        <f t="shared" si="51"/>
        <v>51378828</v>
      </c>
      <c r="AA69" s="474">
        <v>0</v>
      </c>
      <c r="AB69" s="472">
        <v>0</v>
      </c>
      <c r="AC69" s="472">
        <v>0</v>
      </c>
      <c r="AD69" s="472">
        <v>0</v>
      </c>
      <c r="AE69" s="472">
        <v>0</v>
      </c>
      <c r="AF69" s="472">
        <v>0</v>
      </c>
      <c r="AG69" s="472">
        <v>5878828</v>
      </c>
      <c r="AH69" s="472">
        <v>0</v>
      </c>
      <c r="AI69" s="472">
        <v>0</v>
      </c>
      <c r="AJ69" s="472">
        <v>0</v>
      </c>
      <c r="AK69" s="472">
        <v>0</v>
      </c>
      <c r="AL69" s="472">
        <v>0</v>
      </c>
      <c r="AM69" s="472">
        <v>0</v>
      </c>
      <c r="AN69" s="472">
        <v>0</v>
      </c>
      <c r="AO69" s="472">
        <v>0</v>
      </c>
      <c r="AP69" s="472">
        <v>0</v>
      </c>
      <c r="AQ69" s="475">
        <f t="shared" si="52"/>
        <v>5878828</v>
      </c>
      <c r="AR69" s="471">
        <v>7000000</v>
      </c>
      <c r="AS69" s="472">
        <v>0</v>
      </c>
      <c r="AT69" s="472">
        <v>0</v>
      </c>
      <c r="AU69" s="472">
        <v>0</v>
      </c>
      <c r="AV69" s="472">
        <v>0</v>
      </c>
      <c r="AW69" s="472">
        <v>0</v>
      </c>
      <c r="AX69" s="472">
        <v>0</v>
      </c>
      <c r="AY69" s="472">
        <v>0</v>
      </c>
      <c r="AZ69" s="472">
        <v>0</v>
      </c>
      <c r="BA69" s="472">
        <v>0</v>
      </c>
      <c r="BB69" s="472">
        <v>0</v>
      </c>
      <c r="BC69" s="472">
        <v>0</v>
      </c>
      <c r="BD69" s="472">
        <v>0</v>
      </c>
      <c r="BE69" s="472">
        <v>0</v>
      </c>
      <c r="BF69" s="472">
        <v>0</v>
      </c>
      <c r="BG69" s="472">
        <v>0</v>
      </c>
      <c r="BH69" s="473">
        <f t="shared" si="53"/>
        <v>7000000</v>
      </c>
      <c r="BI69" s="474">
        <v>8500000</v>
      </c>
      <c r="BJ69" s="472">
        <v>0</v>
      </c>
      <c r="BK69" s="472">
        <v>0</v>
      </c>
      <c r="BL69" s="472">
        <v>0</v>
      </c>
      <c r="BM69" s="472">
        <v>0</v>
      </c>
      <c r="BN69" s="472">
        <v>0</v>
      </c>
      <c r="BO69" s="472">
        <v>0</v>
      </c>
      <c r="BP69" s="472">
        <v>0</v>
      </c>
      <c r="BQ69" s="472">
        <v>0</v>
      </c>
      <c r="BR69" s="472">
        <v>0</v>
      </c>
      <c r="BS69" s="472">
        <v>0</v>
      </c>
      <c r="BT69" s="472">
        <v>0</v>
      </c>
      <c r="BU69" s="472">
        <v>0</v>
      </c>
      <c r="BV69" s="472">
        <v>0</v>
      </c>
      <c r="BW69" s="472">
        <v>20000000</v>
      </c>
      <c r="BX69" s="472">
        <v>0</v>
      </c>
      <c r="BY69" s="475">
        <f t="shared" si="54"/>
        <v>28500000</v>
      </c>
      <c r="BZ69" s="471">
        <v>10000000</v>
      </c>
      <c r="CA69" s="472">
        <v>0</v>
      </c>
      <c r="CB69" s="472">
        <v>0</v>
      </c>
      <c r="CC69" s="472">
        <v>0</v>
      </c>
      <c r="CD69" s="472">
        <v>0</v>
      </c>
      <c r="CE69" s="472">
        <v>0</v>
      </c>
      <c r="CF69" s="472">
        <v>0</v>
      </c>
      <c r="CG69" s="472">
        <v>0</v>
      </c>
      <c r="CH69" s="472">
        <v>0</v>
      </c>
      <c r="CI69" s="472">
        <v>0</v>
      </c>
      <c r="CJ69" s="472">
        <v>0</v>
      </c>
      <c r="CK69" s="472">
        <v>0</v>
      </c>
      <c r="CL69" s="472">
        <v>0</v>
      </c>
      <c r="CM69" s="472">
        <v>0</v>
      </c>
      <c r="CN69" s="472">
        <v>0</v>
      </c>
      <c r="CO69" s="472">
        <v>0</v>
      </c>
      <c r="CP69" s="473">
        <f t="shared" si="55"/>
        <v>10000000</v>
      </c>
      <c r="CQ69" s="491" t="s">
        <v>566</v>
      </c>
    </row>
    <row r="70" spans="1:95" x14ac:dyDescent="0.25">
      <c r="A70" s="457" t="s">
        <v>374</v>
      </c>
      <c r="B70" s="488" t="s">
        <v>13</v>
      </c>
      <c r="C70" s="459" t="s">
        <v>14</v>
      </c>
      <c r="D70" s="460" t="s">
        <v>1186</v>
      </c>
      <c r="E70" s="461" t="s">
        <v>255</v>
      </c>
      <c r="F70" s="482" t="s">
        <v>296</v>
      </c>
      <c r="G70" s="476" t="s">
        <v>577</v>
      </c>
      <c r="H70" s="464">
        <v>3602</v>
      </c>
      <c r="I70" s="458" t="s">
        <v>201</v>
      </c>
      <c r="J70" s="459" t="s">
        <v>657</v>
      </c>
      <c r="K70" s="459" t="s">
        <v>1372</v>
      </c>
      <c r="L70" s="459" t="s">
        <v>918</v>
      </c>
      <c r="M70" s="467">
        <v>3602032</v>
      </c>
      <c r="N70" s="459" t="s">
        <v>917</v>
      </c>
      <c r="O70" s="467">
        <v>360203200</v>
      </c>
      <c r="P70" s="481" t="s">
        <v>2197</v>
      </c>
      <c r="Q70" s="468">
        <v>0</v>
      </c>
      <c r="R70" s="469">
        <v>6</v>
      </c>
      <c r="S70" s="469">
        <v>6</v>
      </c>
      <c r="T70" s="469">
        <v>0</v>
      </c>
      <c r="U70" s="470">
        <f t="shared" si="58"/>
        <v>12</v>
      </c>
      <c r="V70" s="471">
        <f t="shared" si="47"/>
        <v>0</v>
      </c>
      <c r="W70" s="472">
        <f t="shared" si="48"/>
        <v>444494959</v>
      </c>
      <c r="X70" s="472">
        <f t="shared" si="49"/>
        <v>444494959</v>
      </c>
      <c r="Y70" s="472">
        <f t="shared" si="50"/>
        <v>0</v>
      </c>
      <c r="Z70" s="473">
        <f t="shared" si="51"/>
        <v>888989918</v>
      </c>
      <c r="AA70" s="474">
        <v>0</v>
      </c>
      <c r="AB70" s="472">
        <v>0</v>
      </c>
      <c r="AC70" s="472">
        <v>0</v>
      </c>
      <c r="AD70" s="472">
        <v>0</v>
      </c>
      <c r="AE70" s="472">
        <v>0</v>
      </c>
      <c r="AF70" s="472">
        <v>0</v>
      </c>
      <c r="AG70" s="472">
        <v>0</v>
      </c>
      <c r="AH70" s="472">
        <v>0</v>
      </c>
      <c r="AI70" s="472">
        <v>0</v>
      </c>
      <c r="AJ70" s="472">
        <v>0</v>
      </c>
      <c r="AK70" s="472">
        <v>0</v>
      </c>
      <c r="AL70" s="472">
        <v>0</v>
      </c>
      <c r="AM70" s="472">
        <v>0</v>
      </c>
      <c r="AN70" s="472">
        <v>0</v>
      </c>
      <c r="AO70" s="472">
        <v>0</v>
      </c>
      <c r="AP70" s="472">
        <v>0</v>
      </c>
      <c r="AQ70" s="475">
        <f t="shared" si="52"/>
        <v>0</v>
      </c>
      <c r="AR70" s="471">
        <v>0</v>
      </c>
      <c r="AS70" s="472">
        <v>0</v>
      </c>
      <c r="AT70" s="472">
        <v>0</v>
      </c>
      <c r="AU70" s="472">
        <v>0</v>
      </c>
      <c r="AV70" s="472">
        <v>0</v>
      </c>
      <c r="AW70" s="472">
        <v>0</v>
      </c>
      <c r="AX70" s="472">
        <v>0</v>
      </c>
      <c r="AY70" s="472">
        <v>0</v>
      </c>
      <c r="AZ70" s="472">
        <v>0</v>
      </c>
      <c r="BA70" s="472">
        <v>0</v>
      </c>
      <c r="BB70" s="472">
        <v>0</v>
      </c>
      <c r="BC70" s="472">
        <v>0</v>
      </c>
      <c r="BD70" s="472">
        <v>0</v>
      </c>
      <c r="BE70" s="472"/>
      <c r="BF70" s="472">
        <v>444494959</v>
      </c>
      <c r="BG70" s="472">
        <v>0</v>
      </c>
      <c r="BH70" s="473">
        <f t="shared" si="53"/>
        <v>444494959</v>
      </c>
      <c r="BI70" s="474">
        <v>0</v>
      </c>
      <c r="BJ70" s="472">
        <v>0</v>
      </c>
      <c r="BK70" s="472">
        <v>0</v>
      </c>
      <c r="BL70" s="472">
        <v>0</v>
      </c>
      <c r="BM70" s="472">
        <v>0</v>
      </c>
      <c r="BN70" s="472">
        <v>0</v>
      </c>
      <c r="BO70" s="472">
        <v>0</v>
      </c>
      <c r="BP70" s="472">
        <v>0</v>
      </c>
      <c r="BQ70" s="472">
        <v>0</v>
      </c>
      <c r="BR70" s="472">
        <v>0</v>
      </c>
      <c r="BS70" s="472">
        <v>0</v>
      </c>
      <c r="BT70" s="472">
        <v>0</v>
      </c>
      <c r="BU70" s="472">
        <v>0</v>
      </c>
      <c r="BV70" s="472">
        <v>0</v>
      </c>
      <c r="BW70" s="472">
        <v>444494959</v>
      </c>
      <c r="BX70" s="472">
        <v>0</v>
      </c>
      <c r="BY70" s="475">
        <f t="shared" si="54"/>
        <v>444494959</v>
      </c>
      <c r="BZ70" s="471">
        <v>0</v>
      </c>
      <c r="CA70" s="472">
        <v>0</v>
      </c>
      <c r="CB70" s="472">
        <v>0</v>
      </c>
      <c r="CC70" s="472">
        <v>0</v>
      </c>
      <c r="CD70" s="472">
        <v>0</v>
      </c>
      <c r="CE70" s="472">
        <v>0</v>
      </c>
      <c r="CF70" s="472">
        <v>0</v>
      </c>
      <c r="CG70" s="472">
        <v>0</v>
      </c>
      <c r="CH70" s="472">
        <v>0</v>
      </c>
      <c r="CI70" s="472">
        <v>0</v>
      </c>
      <c r="CJ70" s="472">
        <v>0</v>
      </c>
      <c r="CK70" s="472">
        <v>0</v>
      </c>
      <c r="CL70" s="472">
        <v>0</v>
      </c>
      <c r="CM70" s="472">
        <v>0</v>
      </c>
      <c r="CN70" s="472">
        <v>0</v>
      </c>
      <c r="CO70" s="472">
        <v>0</v>
      </c>
      <c r="CP70" s="473">
        <f t="shared" si="55"/>
        <v>0</v>
      </c>
      <c r="CQ70" s="491" t="s">
        <v>566</v>
      </c>
    </row>
    <row r="71" spans="1:95" x14ac:dyDescent="0.25">
      <c r="A71" s="457" t="s">
        <v>375</v>
      </c>
      <c r="B71" s="488" t="s">
        <v>13</v>
      </c>
      <c r="C71" s="459" t="s">
        <v>1204</v>
      </c>
      <c r="D71" s="460" t="s">
        <v>1186</v>
      </c>
      <c r="E71" s="461" t="s">
        <v>255</v>
      </c>
      <c r="F71" s="482" t="s">
        <v>296</v>
      </c>
      <c r="G71" s="476" t="s">
        <v>577</v>
      </c>
      <c r="H71" s="464">
        <v>3602</v>
      </c>
      <c r="I71" s="458" t="s">
        <v>200</v>
      </c>
      <c r="J71" s="459" t="s">
        <v>658</v>
      </c>
      <c r="K71" s="459" t="s">
        <v>1373</v>
      </c>
      <c r="L71" s="459" t="s">
        <v>919</v>
      </c>
      <c r="M71" s="467">
        <v>3603002</v>
      </c>
      <c r="N71" s="459" t="s">
        <v>920</v>
      </c>
      <c r="O71" s="467">
        <v>360300200</v>
      </c>
      <c r="P71" s="460" t="s">
        <v>2197</v>
      </c>
      <c r="Q71" s="468">
        <v>200</v>
      </c>
      <c r="R71" s="469">
        <v>200</v>
      </c>
      <c r="S71" s="469">
        <v>200</v>
      </c>
      <c r="T71" s="469">
        <v>200</v>
      </c>
      <c r="U71" s="470">
        <f t="shared" si="58"/>
        <v>800</v>
      </c>
      <c r="V71" s="471">
        <f t="shared" si="47"/>
        <v>0</v>
      </c>
      <c r="W71" s="472">
        <f t="shared" si="48"/>
        <v>0</v>
      </c>
      <c r="X71" s="472">
        <f t="shared" si="49"/>
        <v>0</v>
      </c>
      <c r="Y71" s="472">
        <f t="shared" si="50"/>
        <v>0</v>
      </c>
      <c r="Z71" s="473">
        <f t="shared" si="51"/>
        <v>0</v>
      </c>
      <c r="AA71" s="474">
        <v>0</v>
      </c>
      <c r="AB71" s="472">
        <v>0</v>
      </c>
      <c r="AC71" s="472">
        <v>0</v>
      </c>
      <c r="AD71" s="472">
        <v>0</v>
      </c>
      <c r="AE71" s="472">
        <v>0</v>
      </c>
      <c r="AF71" s="472">
        <v>0</v>
      </c>
      <c r="AG71" s="472">
        <v>0</v>
      </c>
      <c r="AH71" s="472">
        <v>0</v>
      </c>
      <c r="AI71" s="472">
        <v>0</v>
      </c>
      <c r="AJ71" s="472">
        <v>0</v>
      </c>
      <c r="AK71" s="472">
        <v>0</v>
      </c>
      <c r="AL71" s="472">
        <v>0</v>
      </c>
      <c r="AM71" s="472">
        <v>0</v>
      </c>
      <c r="AN71" s="472">
        <v>0</v>
      </c>
      <c r="AO71" s="472">
        <v>0</v>
      </c>
      <c r="AP71" s="472">
        <v>0</v>
      </c>
      <c r="AQ71" s="475">
        <f t="shared" si="52"/>
        <v>0</v>
      </c>
      <c r="AR71" s="471">
        <v>0</v>
      </c>
      <c r="AS71" s="472">
        <v>0</v>
      </c>
      <c r="AT71" s="472">
        <v>0</v>
      </c>
      <c r="AU71" s="472">
        <v>0</v>
      </c>
      <c r="AV71" s="472">
        <v>0</v>
      </c>
      <c r="AW71" s="472">
        <v>0</v>
      </c>
      <c r="AX71" s="472">
        <v>0</v>
      </c>
      <c r="AY71" s="472">
        <v>0</v>
      </c>
      <c r="AZ71" s="472">
        <v>0</v>
      </c>
      <c r="BA71" s="472">
        <v>0</v>
      </c>
      <c r="BB71" s="472">
        <v>0</v>
      </c>
      <c r="BC71" s="472">
        <v>0</v>
      </c>
      <c r="BD71" s="472">
        <v>0</v>
      </c>
      <c r="BE71" s="472">
        <v>0</v>
      </c>
      <c r="BF71" s="472">
        <v>0</v>
      </c>
      <c r="BG71" s="472">
        <v>0</v>
      </c>
      <c r="BH71" s="473">
        <f t="shared" si="53"/>
        <v>0</v>
      </c>
      <c r="BI71" s="474">
        <v>0</v>
      </c>
      <c r="BJ71" s="472">
        <v>0</v>
      </c>
      <c r="BK71" s="472">
        <v>0</v>
      </c>
      <c r="BL71" s="472">
        <v>0</v>
      </c>
      <c r="BM71" s="472">
        <v>0</v>
      </c>
      <c r="BN71" s="472">
        <v>0</v>
      </c>
      <c r="BO71" s="472">
        <v>0</v>
      </c>
      <c r="BP71" s="472">
        <v>0</v>
      </c>
      <c r="BQ71" s="472">
        <v>0</v>
      </c>
      <c r="BR71" s="472">
        <v>0</v>
      </c>
      <c r="BS71" s="472">
        <v>0</v>
      </c>
      <c r="BT71" s="472">
        <v>0</v>
      </c>
      <c r="BU71" s="472">
        <v>0</v>
      </c>
      <c r="BV71" s="472">
        <v>0</v>
      </c>
      <c r="BW71" s="472">
        <v>0</v>
      </c>
      <c r="BX71" s="472">
        <v>0</v>
      </c>
      <c r="BY71" s="475">
        <f t="shared" si="54"/>
        <v>0</v>
      </c>
      <c r="BZ71" s="471">
        <v>0</v>
      </c>
      <c r="CA71" s="472">
        <v>0</v>
      </c>
      <c r="CB71" s="472">
        <v>0</v>
      </c>
      <c r="CC71" s="472">
        <v>0</v>
      </c>
      <c r="CD71" s="472">
        <v>0</v>
      </c>
      <c r="CE71" s="472">
        <v>0</v>
      </c>
      <c r="CF71" s="472">
        <v>0</v>
      </c>
      <c r="CG71" s="472">
        <v>0</v>
      </c>
      <c r="CH71" s="472">
        <v>0</v>
      </c>
      <c r="CI71" s="472">
        <v>0</v>
      </c>
      <c r="CJ71" s="472">
        <v>0</v>
      </c>
      <c r="CK71" s="472">
        <v>0</v>
      </c>
      <c r="CL71" s="472">
        <v>0</v>
      </c>
      <c r="CM71" s="472">
        <v>0</v>
      </c>
      <c r="CN71" s="472">
        <v>0</v>
      </c>
      <c r="CO71" s="472">
        <v>0</v>
      </c>
      <c r="CP71" s="473">
        <f t="shared" si="55"/>
        <v>0</v>
      </c>
      <c r="CQ71" s="491" t="s">
        <v>566</v>
      </c>
    </row>
    <row r="72" spans="1:95" x14ac:dyDescent="0.25">
      <c r="A72" s="457" t="s">
        <v>376</v>
      </c>
      <c r="B72" s="488" t="s">
        <v>13</v>
      </c>
      <c r="C72" s="459" t="s">
        <v>14</v>
      </c>
      <c r="D72" s="460" t="s">
        <v>1186</v>
      </c>
      <c r="E72" s="461" t="s">
        <v>255</v>
      </c>
      <c r="F72" s="482" t="s">
        <v>296</v>
      </c>
      <c r="G72" s="476" t="s">
        <v>577</v>
      </c>
      <c r="H72" s="464">
        <v>3602</v>
      </c>
      <c r="I72" s="458" t="s">
        <v>201</v>
      </c>
      <c r="J72" s="459" t="s">
        <v>659</v>
      </c>
      <c r="K72" s="459" t="s">
        <v>1374</v>
      </c>
      <c r="L72" s="459" t="s">
        <v>921</v>
      </c>
      <c r="M72" s="467">
        <v>3602027</v>
      </c>
      <c r="N72" s="459" t="s">
        <v>922</v>
      </c>
      <c r="O72" s="467">
        <v>360202700</v>
      </c>
      <c r="P72" s="481" t="s">
        <v>2198</v>
      </c>
      <c r="Q72" s="468">
        <v>1</v>
      </c>
      <c r="R72" s="469">
        <v>1</v>
      </c>
      <c r="S72" s="469">
        <v>1</v>
      </c>
      <c r="T72" s="469">
        <v>1</v>
      </c>
      <c r="U72" s="470">
        <v>1</v>
      </c>
      <c r="V72" s="471">
        <f t="shared" si="47"/>
        <v>6584000</v>
      </c>
      <c r="W72" s="472">
        <f t="shared" si="48"/>
        <v>16500000</v>
      </c>
      <c r="X72" s="472">
        <f t="shared" si="49"/>
        <v>20000000</v>
      </c>
      <c r="Y72" s="472">
        <f t="shared" si="50"/>
        <v>22000000</v>
      </c>
      <c r="Z72" s="473">
        <f t="shared" si="51"/>
        <v>65084000</v>
      </c>
      <c r="AA72" s="474">
        <v>6584000</v>
      </c>
      <c r="AB72" s="472">
        <v>0</v>
      </c>
      <c r="AC72" s="472">
        <v>0</v>
      </c>
      <c r="AD72" s="472">
        <v>0</v>
      </c>
      <c r="AE72" s="472">
        <v>0</v>
      </c>
      <c r="AF72" s="472">
        <v>0</v>
      </c>
      <c r="AG72" s="472">
        <v>0</v>
      </c>
      <c r="AH72" s="472">
        <v>0</v>
      </c>
      <c r="AI72" s="472">
        <v>0</v>
      </c>
      <c r="AJ72" s="472">
        <v>0</v>
      </c>
      <c r="AK72" s="472">
        <v>0</v>
      </c>
      <c r="AL72" s="472">
        <v>0</v>
      </c>
      <c r="AM72" s="472">
        <v>0</v>
      </c>
      <c r="AN72" s="472">
        <v>0</v>
      </c>
      <c r="AO72" s="472">
        <v>0</v>
      </c>
      <c r="AP72" s="472">
        <v>0</v>
      </c>
      <c r="AQ72" s="475">
        <f t="shared" si="52"/>
        <v>6584000</v>
      </c>
      <c r="AR72" s="471">
        <v>16500000</v>
      </c>
      <c r="AS72" s="472">
        <v>0</v>
      </c>
      <c r="AT72" s="472">
        <v>0</v>
      </c>
      <c r="AU72" s="472">
        <v>0</v>
      </c>
      <c r="AV72" s="472">
        <v>0</v>
      </c>
      <c r="AW72" s="472">
        <v>0</v>
      </c>
      <c r="AX72" s="472">
        <v>0</v>
      </c>
      <c r="AY72" s="472">
        <v>0</v>
      </c>
      <c r="AZ72" s="472">
        <v>0</v>
      </c>
      <c r="BA72" s="472">
        <v>0</v>
      </c>
      <c r="BB72" s="472">
        <v>0</v>
      </c>
      <c r="BC72" s="472">
        <v>0</v>
      </c>
      <c r="BD72" s="472">
        <v>0</v>
      </c>
      <c r="BE72" s="472">
        <v>0</v>
      </c>
      <c r="BF72" s="472">
        <v>0</v>
      </c>
      <c r="BG72" s="472">
        <v>0</v>
      </c>
      <c r="BH72" s="473">
        <f t="shared" si="53"/>
        <v>16500000</v>
      </c>
      <c r="BI72" s="474">
        <v>20000000</v>
      </c>
      <c r="BJ72" s="472">
        <v>0</v>
      </c>
      <c r="BK72" s="472">
        <v>0</v>
      </c>
      <c r="BL72" s="472">
        <v>0</v>
      </c>
      <c r="BM72" s="472">
        <v>0</v>
      </c>
      <c r="BN72" s="472">
        <v>0</v>
      </c>
      <c r="BO72" s="472">
        <v>0</v>
      </c>
      <c r="BP72" s="472">
        <v>0</v>
      </c>
      <c r="BQ72" s="472">
        <v>0</v>
      </c>
      <c r="BR72" s="472">
        <v>0</v>
      </c>
      <c r="BS72" s="472">
        <v>0</v>
      </c>
      <c r="BT72" s="472">
        <v>0</v>
      </c>
      <c r="BU72" s="472">
        <v>0</v>
      </c>
      <c r="BV72" s="472">
        <v>0</v>
      </c>
      <c r="BW72" s="472">
        <v>0</v>
      </c>
      <c r="BX72" s="472">
        <v>0</v>
      </c>
      <c r="BY72" s="475">
        <f t="shared" si="54"/>
        <v>20000000</v>
      </c>
      <c r="BZ72" s="471">
        <v>22000000</v>
      </c>
      <c r="CA72" s="472">
        <v>0</v>
      </c>
      <c r="CB72" s="472">
        <v>0</v>
      </c>
      <c r="CC72" s="472">
        <v>0</v>
      </c>
      <c r="CD72" s="472">
        <v>0</v>
      </c>
      <c r="CE72" s="472">
        <v>0</v>
      </c>
      <c r="CF72" s="472">
        <v>0</v>
      </c>
      <c r="CG72" s="472">
        <v>0</v>
      </c>
      <c r="CH72" s="472">
        <v>0</v>
      </c>
      <c r="CI72" s="472">
        <v>0</v>
      </c>
      <c r="CJ72" s="472">
        <v>0</v>
      </c>
      <c r="CK72" s="472">
        <v>0</v>
      </c>
      <c r="CL72" s="472">
        <v>0</v>
      </c>
      <c r="CM72" s="472">
        <v>0</v>
      </c>
      <c r="CN72" s="472">
        <v>0</v>
      </c>
      <c r="CO72" s="472">
        <v>0</v>
      </c>
      <c r="CP72" s="473">
        <f t="shared" si="55"/>
        <v>22000000</v>
      </c>
      <c r="CQ72" s="491" t="s">
        <v>566</v>
      </c>
    </row>
    <row r="73" spans="1:95" ht="11.25" customHeight="1" x14ac:dyDescent="0.25">
      <c r="A73" s="457" t="s">
        <v>377</v>
      </c>
      <c r="B73" s="488" t="s">
        <v>13</v>
      </c>
      <c r="C73" s="459" t="s">
        <v>7</v>
      </c>
      <c r="D73" s="460" t="s">
        <v>1186</v>
      </c>
      <c r="E73" s="461" t="s">
        <v>255</v>
      </c>
      <c r="F73" s="482" t="s">
        <v>296</v>
      </c>
      <c r="G73" s="476" t="s">
        <v>577</v>
      </c>
      <c r="H73" s="464">
        <v>3602</v>
      </c>
      <c r="I73" s="458" t="s">
        <v>200</v>
      </c>
      <c r="J73" s="493" t="s">
        <v>660</v>
      </c>
      <c r="K73" s="493" t="s">
        <v>1375</v>
      </c>
      <c r="L73" s="459" t="s">
        <v>921</v>
      </c>
      <c r="M73" s="467">
        <v>3602027</v>
      </c>
      <c r="N73" s="459" t="s">
        <v>922</v>
      </c>
      <c r="O73" s="467">
        <v>360202700</v>
      </c>
      <c r="P73" s="460" t="s">
        <v>2198</v>
      </c>
      <c r="Q73" s="468">
        <v>1</v>
      </c>
      <c r="R73" s="469">
        <v>1</v>
      </c>
      <c r="S73" s="469">
        <v>1</v>
      </c>
      <c r="T73" s="469">
        <v>1</v>
      </c>
      <c r="U73" s="470">
        <v>1</v>
      </c>
      <c r="V73" s="471">
        <f t="shared" si="47"/>
        <v>0</v>
      </c>
      <c r="W73" s="472">
        <f t="shared" si="48"/>
        <v>0</v>
      </c>
      <c r="X73" s="472">
        <f t="shared" si="49"/>
        <v>0</v>
      </c>
      <c r="Y73" s="472">
        <f t="shared" si="50"/>
        <v>0</v>
      </c>
      <c r="Z73" s="473">
        <f t="shared" si="51"/>
        <v>0</v>
      </c>
      <c r="AA73" s="474">
        <v>0</v>
      </c>
      <c r="AB73" s="472">
        <v>0</v>
      </c>
      <c r="AC73" s="472">
        <v>0</v>
      </c>
      <c r="AD73" s="472">
        <v>0</v>
      </c>
      <c r="AE73" s="472">
        <v>0</v>
      </c>
      <c r="AF73" s="472">
        <v>0</v>
      </c>
      <c r="AG73" s="472">
        <v>0</v>
      </c>
      <c r="AH73" s="472">
        <v>0</v>
      </c>
      <c r="AI73" s="472">
        <v>0</v>
      </c>
      <c r="AJ73" s="472">
        <v>0</v>
      </c>
      <c r="AK73" s="472">
        <v>0</v>
      </c>
      <c r="AL73" s="472">
        <v>0</v>
      </c>
      <c r="AM73" s="472">
        <v>0</v>
      </c>
      <c r="AN73" s="472">
        <v>0</v>
      </c>
      <c r="AO73" s="472">
        <v>0</v>
      </c>
      <c r="AP73" s="472">
        <v>0</v>
      </c>
      <c r="AQ73" s="475">
        <f t="shared" si="52"/>
        <v>0</v>
      </c>
      <c r="AR73" s="471">
        <v>0</v>
      </c>
      <c r="AS73" s="472">
        <v>0</v>
      </c>
      <c r="AT73" s="472">
        <v>0</v>
      </c>
      <c r="AU73" s="472">
        <v>0</v>
      </c>
      <c r="AV73" s="472">
        <v>0</v>
      </c>
      <c r="AW73" s="472">
        <v>0</v>
      </c>
      <c r="AX73" s="472">
        <v>0</v>
      </c>
      <c r="AY73" s="472">
        <v>0</v>
      </c>
      <c r="AZ73" s="472">
        <v>0</v>
      </c>
      <c r="BA73" s="472">
        <v>0</v>
      </c>
      <c r="BB73" s="472">
        <v>0</v>
      </c>
      <c r="BC73" s="472">
        <v>0</v>
      </c>
      <c r="BD73" s="472">
        <v>0</v>
      </c>
      <c r="BE73" s="472">
        <v>0</v>
      </c>
      <c r="BF73" s="472">
        <v>0</v>
      </c>
      <c r="BG73" s="472">
        <v>0</v>
      </c>
      <c r="BH73" s="473">
        <f t="shared" si="53"/>
        <v>0</v>
      </c>
      <c r="BI73" s="474">
        <v>0</v>
      </c>
      <c r="BJ73" s="472">
        <v>0</v>
      </c>
      <c r="BK73" s="472">
        <v>0</v>
      </c>
      <c r="BL73" s="472">
        <v>0</v>
      </c>
      <c r="BM73" s="472">
        <v>0</v>
      </c>
      <c r="BN73" s="472">
        <v>0</v>
      </c>
      <c r="BO73" s="472">
        <v>0</v>
      </c>
      <c r="BP73" s="472">
        <v>0</v>
      </c>
      <c r="BQ73" s="472">
        <v>0</v>
      </c>
      <c r="BR73" s="472">
        <v>0</v>
      </c>
      <c r="BS73" s="472">
        <v>0</v>
      </c>
      <c r="BT73" s="472">
        <v>0</v>
      </c>
      <c r="BU73" s="472">
        <v>0</v>
      </c>
      <c r="BV73" s="472">
        <v>0</v>
      </c>
      <c r="BW73" s="472">
        <v>0</v>
      </c>
      <c r="BX73" s="472">
        <v>0</v>
      </c>
      <c r="BY73" s="475">
        <f t="shared" si="54"/>
        <v>0</v>
      </c>
      <c r="BZ73" s="471">
        <v>0</v>
      </c>
      <c r="CA73" s="472">
        <v>0</v>
      </c>
      <c r="CB73" s="472">
        <v>0</v>
      </c>
      <c r="CC73" s="472">
        <v>0</v>
      </c>
      <c r="CD73" s="472">
        <v>0</v>
      </c>
      <c r="CE73" s="472">
        <v>0</v>
      </c>
      <c r="CF73" s="472">
        <v>0</v>
      </c>
      <c r="CG73" s="472">
        <v>0</v>
      </c>
      <c r="CH73" s="472">
        <v>0</v>
      </c>
      <c r="CI73" s="472">
        <v>0</v>
      </c>
      <c r="CJ73" s="472">
        <v>0</v>
      </c>
      <c r="CK73" s="472">
        <v>0</v>
      </c>
      <c r="CL73" s="472">
        <v>0</v>
      </c>
      <c r="CM73" s="472">
        <v>0</v>
      </c>
      <c r="CN73" s="472">
        <v>0</v>
      </c>
      <c r="CO73" s="472">
        <v>0</v>
      </c>
      <c r="CP73" s="473">
        <f t="shared" si="55"/>
        <v>0</v>
      </c>
      <c r="CQ73" s="491" t="s">
        <v>566</v>
      </c>
    </row>
    <row r="74" spans="1:95" x14ac:dyDescent="0.25">
      <c r="A74" s="457" t="s">
        <v>378</v>
      </c>
      <c r="B74" s="488" t="s">
        <v>13</v>
      </c>
      <c r="C74" s="459" t="s">
        <v>1204</v>
      </c>
      <c r="D74" s="460" t="s">
        <v>1186</v>
      </c>
      <c r="E74" s="461" t="s">
        <v>255</v>
      </c>
      <c r="F74" s="482" t="s">
        <v>296</v>
      </c>
      <c r="G74" s="476" t="s">
        <v>578</v>
      </c>
      <c r="H74" s="464">
        <v>3604</v>
      </c>
      <c r="I74" s="458" t="s">
        <v>201</v>
      </c>
      <c r="J74" s="459" t="s">
        <v>661</v>
      </c>
      <c r="K74" s="459" t="s">
        <v>1376</v>
      </c>
      <c r="L74" s="459" t="s">
        <v>923</v>
      </c>
      <c r="M74" s="467">
        <v>3604014</v>
      </c>
      <c r="N74" s="459" t="s">
        <v>924</v>
      </c>
      <c r="O74" s="467">
        <v>360401400</v>
      </c>
      <c r="P74" s="481" t="s">
        <v>2198</v>
      </c>
      <c r="Q74" s="468">
        <v>0.2</v>
      </c>
      <c r="R74" s="469">
        <v>0.8</v>
      </c>
      <c r="S74" s="494">
        <v>1</v>
      </c>
      <c r="T74" s="494">
        <v>1</v>
      </c>
      <c r="U74" s="470">
        <v>1</v>
      </c>
      <c r="V74" s="471">
        <f t="shared" si="47"/>
        <v>9000000</v>
      </c>
      <c r="W74" s="472">
        <f t="shared" si="48"/>
        <v>16500000</v>
      </c>
      <c r="X74" s="472">
        <f t="shared" si="49"/>
        <v>35000000</v>
      </c>
      <c r="Y74" s="472">
        <f t="shared" si="50"/>
        <v>22000000</v>
      </c>
      <c r="Z74" s="473">
        <f t="shared" si="51"/>
        <v>82500000</v>
      </c>
      <c r="AA74" s="474">
        <v>9000000</v>
      </c>
      <c r="AB74" s="472">
        <v>0</v>
      </c>
      <c r="AC74" s="472">
        <v>0</v>
      </c>
      <c r="AD74" s="472">
        <v>0</v>
      </c>
      <c r="AE74" s="472">
        <v>0</v>
      </c>
      <c r="AF74" s="472">
        <v>0</v>
      </c>
      <c r="AG74" s="472">
        <v>0</v>
      </c>
      <c r="AH74" s="472">
        <v>0</v>
      </c>
      <c r="AI74" s="472">
        <v>0</v>
      </c>
      <c r="AJ74" s="472">
        <v>0</v>
      </c>
      <c r="AK74" s="472">
        <v>0</v>
      </c>
      <c r="AL74" s="472">
        <v>0</v>
      </c>
      <c r="AM74" s="472">
        <v>0</v>
      </c>
      <c r="AN74" s="472">
        <v>0</v>
      </c>
      <c r="AO74" s="472">
        <v>0</v>
      </c>
      <c r="AP74" s="472">
        <v>0</v>
      </c>
      <c r="AQ74" s="475">
        <f t="shared" si="52"/>
        <v>9000000</v>
      </c>
      <c r="AR74" s="471">
        <v>16500000</v>
      </c>
      <c r="AS74" s="472">
        <v>0</v>
      </c>
      <c r="AT74" s="472">
        <v>0</v>
      </c>
      <c r="AU74" s="472">
        <v>0</v>
      </c>
      <c r="AV74" s="472">
        <v>0</v>
      </c>
      <c r="AW74" s="472">
        <v>0</v>
      </c>
      <c r="AX74" s="472">
        <v>0</v>
      </c>
      <c r="AY74" s="472">
        <v>0</v>
      </c>
      <c r="AZ74" s="472">
        <v>0</v>
      </c>
      <c r="BA74" s="472">
        <v>0</v>
      </c>
      <c r="BB74" s="472">
        <v>0</v>
      </c>
      <c r="BC74" s="472">
        <v>0</v>
      </c>
      <c r="BD74" s="472">
        <v>0</v>
      </c>
      <c r="BE74" s="472">
        <v>0</v>
      </c>
      <c r="BF74" s="472">
        <v>0</v>
      </c>
      <c r="BG74" s="472">
        <v>0</v>
      </c>
      <c r="BH74" s="473">
        <f t="shared" si="53"/>
        <v>16500000</v>
      </c>
      <c r="BI74" s="474">
        <v>35000000</v>
      </c>
      <c r="BJ74" s="472">
        <v>0</v>
      </c>
      <c r="BK74" s="472">
        <v>0</v>
      </c>
      <c r="BL74" s="472">
        <v>0</v>
      </c>
      <c r="BM74" s="472">
        <v>0</v>
      </c>
      <c r="BN74" s="472">
        <v>0</v>
      </c>
      <c r="BO74" s="472">
        <v>0</v>
      </c>
      <c r="BP74" s="472">
        <v>0</v>
      </c>
      <c r="BQ74" s="472">
        <v>0</v>
      </c>
      <c r="BR74" s="472">
        <v>0</v>
      </c>
      <c r="BS74" s="472">
        <v>0</v>
      </c>
      <c r="BT74" s="472">
        <v>0</v>
      </c>
      <c r="BU74" s="472">
        <v>0</v>
      </c>
      <c r="BV74" s="472">
        <v>0</v>
      </c>
      <c r="BW74" s="472">
        <v>0</v>
      </c>
      <c r="BX74" s="472">
        <v>0</v>
      </c>
      <c r="BY74" s="475">
        <f t="shared" si="54"/>
        <v>35000000</v>
      </c>
      <c r="BZ74" s="471">
        <v>22000000</v>
      </c>
      <c r="CA74" s="472">
        <v>0</v>
      </c>
      <c r="CB74" s="472">
        <v>0</v>
      </c>
      <c r="CC74" s="472">
        <v>0</v>
      </c>
      <c r="CD74" s="472">
        <v>0</v>
      </c>
      <c r="CE74" s="472">
        <v>0</v>
      </c>
      <c r="CF74" s="472">
        <v>0</v>
      </c>
      <c r="CG74" s="472">
        <v>0</v>
      </c>
      <c r="CH74" s="472">
        <v>0</v>
      </c>
      <c r="CI74" s="472">
        <v>0</v>
      </c>
      <c r="CJ74" s="472">
        <v>0</v>
      </c>
      <c r="CK74" s="472">
        <v>0</v>
      </c>
      <c r="CL74" s="472">
        <v>0</v>
      </c>
      <c r="CM74" s="472">
        <v>0</v>
      </c>
      <c r="CN74" s="472">
        <v>0</v>
      </c>
      <c r="CO74" s="472">
        <v>0</v>
      </c>
      <c r="CP74" s="473">
        <f t="shared" si="55"/>
        <v>22000000</v>
      </c>
      <c r="CQ74" s="491" t="s">
        <v>566</v>
      </c>
    </row>
    <row r="75" spans="1:95" x14ac:dyDescent="0.25">
      <c r="A75" s="457" t="s">
        <v>379</v>
      </c>
      <c r="B75" s="458" t="s">
        <v>7</v>
      </c>
      <c r="C75" s="459" t="s">
        <v>1204</v>
      </c>
      <c r="D75" s="460" t="s">
        <v>1208</v>
      </c>
      <c r="E75" s="461" t="s">
        <v>261</v>
      </c>
      <c r="F75" s="482" t="s">
        <v>251</v>
      </c>
      <c r="G75" s="476" t="s">
        <v>579</v>
      </c>
      <c r="H75" s="464" t="s">
        <v>596</v>
      </c>
      <c r="I75" s="458" t="s">
        <v>201</v>
      </c>
      <c r="J75" s="459" t="s">
        <v>662</v>
      </c>
      <c r="K75" s="459" t="s">
        <v>1377</v>
      </c>
      <c r="L75" s="459" t="s">
        <v>925</v>
      </c>
      <c r="M75" s="495" t="s">
        <v>926</v>
      </c>
      <c r="N75" s="459" t="s">
        <v>927</v>
      </c>
      <c r="O75" s="495" t="s">
        <v>928</v>
      </c>
      <c r="P75" s="481" t="s">
        <v>2197</v>
      </c>
      <c r="Q75" s="496">
        <v>0</v>
      </c>
      <c r="R75" s="497">
        <v>0.05</v>
      </c>
      <c r="S75" s="497">
        <v>0.35</v>
      </c>
      <c r="T75" s="497">
        <v>0.6</v>
      </c>
      <c r="U75" s="498">
        <f>Q75+R75+S75+T75</f>
        <v>1</v>
      </c>
      <c r="V75" s="471">
        <f t="shared" ref="V75:V138" si="59">AQ75</f>
        <v>0</v>
      </c>
      <c r="W75" s="472">
        <f t="shared" ref="W75:W138" si="60">BH75</f>
        <v>64000000</v>
      </c>
      <c r="X75" s="472">
        <f t="shared" ref="X75:X138" si="61">BY75</f>
        <v>165000000</v>
      </c>
      <c r="Y75" s="472">
        <f t="shared" ref="Y75:Y138" si="62">CP75</f>
        <v>380000000</v>
      </c>
      <c r="Z75" s="473">
        <f t="shared" ref="Z75:Z138" si="63">SUM(V75:Y75)</f>
        <v>609000000</v>
      </c>
      <c r="AA75" s="474">
        <v>0</v>
      </c>
      <c r="AB75" s="472">
        <v>0</v>
      </c>
      <c r="AC75" s="472">
        <v>0</v>
      </c>
      <c r="AD75" s="472">
        <v>0</v>
      </c>
      <c r="AE75" s="472">
        <v>0</v>
      </c>
      <c r="AF75" s="472">
        <v>0</v>
      </c>
      <c r="AG75" s="472">
        <v>0</v>
      </c>
      <c r="AH75" s="472">
        <v>0</v>
      </c>
      <c r="AI75" s="472">
        <v>0</v>
      </c>
      <c r="AJ75" s="472">
        <v>0</v>
      </c>
      <c r="AK75" s="472">
        <v>0</v>
      </c>
      <c r="AL75" s="472">
        <v>0</v>
      </c>
      <c r="AM75" s="472">
        <v>0</v>
      </c>
      <c r="AN75" s="472">
        <v>0</v>
      </c>
      <c r="AO75" s="472">
        <v>0</v>
      </c>
      <c r="AP75" s="472">
        <v>0</v>
      </c>
      <c r="AQ75" s="475">
        <f t="shared" ref="AQ75:AQ138" si="64">SUM(AA75:AP75)</f>
        <v>0</v>
      </c>
      <c r="AR75" s="471">
        <v>4000000</v>
      </c>
      <c r="AS75" s="472">
        <v>60000000</v>
      </c>
      <c r="AT75" s="472">
        <v>0</v>
      </c>
      <c r="AU75" s="472">
        <v>0</v>
      </c>
      <c r="AV75" s="472">
        <v>0</v>
      </c>
      <c r="AW75" s="472">
        <v>0</v>
      </c>
      <c r="AX75" s="472">
        <v>0</v>
      </c>
      <c r="AY75" s="472">
        <v>0</v>
      </c>
      <c r="AZ75" s="472">
        <v>0</v>
      </c>
      <c r="BA75" s="472">
        <v>0</v>
      </c>
      <c r="BB75" s="472">
        <v>0</v>
      </c>
      <c r="BC75" s="472">
        <v>0</v>
      </c>
      <c r="BD75" s="472">
        <v>0</v>
      </c>
      <c r="BE75" s="472">
        <v>0</v>
      </c>
      <c r="BF75" s="472">
        <v>0</v>
      </c>
      <c r="BG75" s="472">
        <v>0</v>
      </c>
      <c r="BH75" s="473">
        <f t="shared" ref="BH75:BH138" si="65">SUM(AR75:BG75)</f>
        <v>64000000</v>
      </c>
      <c r="BI75" s="474">
        <v>5000000</v>
      </c>
      <c r="BJ75" s="472">
        <v>160000000</v>
      </c>
      <c r="BK75" s="472">
        <v>0</v>
      </c>
      <c r="BL75" s="472">
        <v>0</v>
      </c>
      <c r="BM75" s="472">
        <v>0</v>
      </c>
      <c r="BN75" s="472">
        <v>0</v>
      </c>
      <c r="BO75" s="472">
        <v>0</v>
      </c>
      <c r="BP75" s="472">
        <v>0</v>
      </c>
      <c r="BQ75" s="472">
        <v>0</v>
      </c>
      <c r="BR75" s="472">
        <v>0</v>
      </c>
      <c r="BS75" s="472">
        <v>0</v>
      </c>
      <c r="BT75" s="472">
        <v>0</v>
      </c>
      <c r="BU75" s="472">
        <v>0</v>
      </c>
      <c r="BV75" s="472">
        <v>0</v>
      </c>
      <c r="BW75" s="472">
        <v>0</v>
      </c>
      <c r="BX75" s="472">
        <v>0</v>
      </c>
      <c r="BY75" s="475">
        <f t="shared" ref="BY75:BY138" si="66">SUM(BI75:BX75)</f>
        <v>165000000</v>
      </c>
      <c r="BZ75" s="471">
        <v>200000000</v>
      </c>
      <c r="CA75" s="472">
        <v>180000000</v>
      </c>
      <c r="CB75" s="472">
        <v>0</v>
      </c>
      <c r="CC75" s="472">
        <v>0</v>
      </c>
      <c r="CD75" s="472">
        <v>0</v>
      </c>
      <c r="CE75" s="472">
        <v>0</v>
      </c>
      <c r="CF75" s="472">
        <v>0</v>
      </c>
      <c r="CG75" s="472">
        <v>0</v>
      </c>
      <c r="CH75" s="472">
        <v>0</v>
      </c>
      <c r="CI75" s="472">
        <v>0</v>
      </c>
      <c r="CJ75" s="472">
        <v>0</v>
      </c>
      <c r="CK75" s="472">
        <v>0</v>
      </c>
      <c r="CL75" s="472">
        <v>0</v>
      </c>
      <c r="CM75" s="472">
        <v>0</v>
      </c>
      <c r="CN75" s="472">
        <v>0</v>
      </c>
      <c r="CO75" s="472">
        <v>0</v>
      </c>
      <c r="CP75" s="473">
        <f t="shared" ref="CP75:CP138" si="67">SUM(BZ75:CO75)</f>
        <v>380000000</v>
      </c>
      <c r="CQ75" s="461" t="s">
        <v>292</v>
      </c>
    </row>
    <row r="76" spans="1:95" x14ac:dyDescent="0.25">
      <c r="A76" s="457" t="s">
        <v>380</v>
      </c>
      <c r="B76" s="458" t="s">
        <v>7</v>
      </c>
      <c r="C76" s="459" t="s">
        <v>1204</v>
      </c>
      <c r="D76" s="460" t="s">
        <v>1212</v>
      </c>
      <c r="E76" s="461" t="s">
        <v>261</v>
      </c>
      <c r="F76" s="482" t="s">
        <v>251</v>
      </c>
      <c r="G76" s="476" t="s">
        <v>579</v>
      </c>
      <c r="H76" s="464" t="s">
        <v>596</v>
      </c>
      <c r="I76" s="458" t="s">
        <v>200</v>
      </c>
      <c r="J76" s="459" t="s">
        <v>663</v>
      </c>
      <c r="K76" s="459" t="s">
        <v>1378</v>
      </c>
      <c r="L76" s="459" t="s">
        <v>929</v>
      </c>
      <c r="M76" s="495" t="s">
        <v>930</v>
      </c>
      <c r="N76" s="459" t="s">
        <v>931</v>
      </c>
      <c r="O76" s="495" t="s">
        <v>932</v>
      </c>
      <c r="P76" s="460" t="s">
        <v>2198</v>
      </c>
      <c r="Q76" s="499">
        <v>1</v>
      </c>
      <c r="R76" s="500">
        <v>1</v>
      </c>
      <c r="S76" s="500">
        <v>1</v>
      </c>
      <c r="T76" s="500">
        <v>1</v>
      </c>
      <c r="U76" s="501">
        <v>1</v>
      </c>
      <c r="V76" s="471">
        <f t="shared" si="59"/>
        <v>0</v>
      </c>
      <c r="W76" s="472">
        <f t="shared" si="60"/>
        <v>0</v>
      </c>
      <c r="X76" s="472">
        <f t="shared" si="61"/>
        <v>0</v>
      </c>
      <c r="Y76" s="472">
        <f t="shared" si="62"/>
        <v>0</v>
      </c>
      <c r="Z76" s="473">
        <f t="shared" si="63"/>
        <v>0</v>
      </c>
      <c r="AA76" s="474">
        <v>0</v>
      </c>
      <c r="AB76" s="472">
        <v>0</v>
      </c>
      <c r="AC76" s="472">
        <v>0</v>
      </c>
      <c r="AD76" s="472">
        <v>0</v>
      </c>
      <c r="AE76" s="472">
        <v>0</v>
      </c>
      <c r="AF76" s="472">
        <v>0</v>
      </c>
      <c r="AG76" s="472">
        <v>0</v>
      </c>
      <c r="AH76" s="472">
        <v>0</v>
      </c>
      <c r="AI76" s="472">
        <v>0</v>
      </c>
      <c r="AJ76" s="472">
        <v>0</v>
      </c>
      <c r="AK76" s="472">
        <v>0</v>
      </c>
      <c r="AL76" s="472">
        <v>0</v>
      </c>
      <c r="AM76" s="472">
        <v>0</v>
      </c>
      <c r="AN76" s="472">
        <v>0</v>
      </c>
      <c r="AO76" s="472">
        <v>0</v>
      </c>
      <c r="AP76" s="472">
        <v>0</v>
      </c>
      <c r="AQ76" s="475">
        <f t="shared" si="64"/>
        <v>0</v>
      </c>
      <c r="AR76" s="471">
        <v>0</v>
      </c>
      <c r="AS76" s="472">
        <v>0</v>
      </c>
      <c r="AT76" s="472">
        <v>0</v>
      </c>
      <c r="AU76" s="472">
        <v>0</v>
      </c>
      <c r="AV76" s="472">
        <v>0</v>
      </c>
      <c r="AW76" s="472">
        <v>0</v>
      </c>
      <c r="AX76" s="472">
        <v>0</v>
      </c>
      <c r="AY76" s="472">
        <v>0</v>
      </c>
      <c r="AZ76" s="472">
        <v>0</v>
      </c>
      <c r="BA76" s="472">
        <v>0</v>
      </c>
      <c r="BB76" s="472">
        <v>0</v>
      </c>
      <c r="BC76" s="472">
        <v>0</v>
      </c>
      <c r="BD76" s="472">
        <v>0</v>
      </c>
      <c r="BE76" s="472">
        <v>0</v>
      </c>
      <c r="BF76" s="472">
        <v>0</v>
      </c>
      <c r="BG76" s="472">
        <v>0</v>
      </c>
      <c r="BH76" s="473">
        <f t="shared" si="65"/>
        <v>0</v>
      </c>
      <c r="BI76" s="474">
        <v>0</v>
      </c>
      <c r="BJ76" s="472">
        <v>0</v>
      </c>
      <c r="BK76" s="472">
        <v>0</v>
      </c>
      <c r="BL76" s="472">
        <v>0</v>
      </c>
      <c r="BM76" s="472">
        <v>0</v>
      </c>
      <c r="BN76" s="472">
        <v>0</v>
      </c>
      <c r="BO76" s="472">
        <v>0</v>
      </c>
      <c r="BP76" s="472">
        <v>0</v>
      </c>
      <c r="BQ76" s="472">
        <v>0</v>
      </c>
      <c r="BR76" s="472">
        <v>0</v>
      </c>
      <c r="BS76" s="472">
        <v>0</v>
      </c>
      <c r="BT76" s="472">
        <v>0</v>
      </c>
      <c r="BU76" s="472">
        <v>0</v>
      </c>
      <c r="BV76" s="472">
        <v>0</v>
      </c>
      <c r="BW76" s="472">
        <v>0</v>
      </c>
      <c r="BX76" s="472">
        <v>0</v>
      </c>
      <c r="BY76" s="475">
        <f t="shared" si="66"/>
        <v>0</v>
      </c>
      <c r="BZ76" s="471">
        <v>0</v>
      </c>
      <c r="CA76" s="472">
        <v>0</v>
      </c>
      <c r="CB76" s="472">
        <v>0</v>
      </c>
      <c r="CC76" s="472">
        <v>0</v>
      </c>
      <c r="CD76" s="472">
        <v>0</v>
      </c>
      <c r="CE76" s="472">
        <v>0</v>
      </c>
      <c r="CF76" s="472">
        <v>0</v>
      </c>
      <c r="CG76" s="472">
        <v>0</v>
      </c>
      <c r="CH76" s="472">
        <v>0</v>
      </c>
      <c r="CI76" s="472">
        <v>0</v>
      </c>
      <c r="CJ76" s="472">
        <v>0</v>
      </c>
      <c r="CK76" s="472">
        <v>0</v>
      </c>
      <c r="CL76" s="472">
        <v>0</v>
      </c>
      <c r="CM76" s="472">
        <v>0</v>
      </c>
      <c r="CN76" s="472">
        <v>0</v>
      </c>
      <c r="CO76" s="472">
        <v>0</v>
      </c>
      <c r="CP76" s="473">
        <f t="shared" si="67"/>
        <v>0</v>
      </c>
      <c r="CQ76" s="461" t="s">
        <v>305</v>
      </c>
    </row>
    <row r="77" spans="1:95" s="567" customFormat="1" ht="12.75" customHeight="1" x14ac:dyDescent="0.25">
      <c r="A77" s="548" t="s">
        <v>381</v>
      </c>
      <c r="B77" s="549" t="s">
        <v>7</v>
      </c>
      <c r="C77" s="550" t="s">
        <v>14</v>
      </c>
      <c r="D77" s="551" t="s">
        <v>1223</v>
      </c>
      <c r="E77" s="552" t="s">
        <v>261</v>
      </c>
      <c r="F77" s="553" t="s">
        <v>251</v>
      </c>
      <c r="G77" s="554" t="s">
        <v>580</v>
      </c>
      <c r="H77" s="555" t="s">
        <v>597</v>
      </c>
      <c r="I77" s="549" t="s">
        <v>201</v>
      </c>
      <c r="J77" s="568" t="s">
        <v>664</v>
      </c>
      <c r="K77" s="568" t="s">
        <v>1379</v>
      </c>
      <c r="L77" s="569" t="s">
        <v>933</v>
      </c>
      <c r="M77" s="570" t="s">
        <v>934</v>
      </c>
      <c r="N77" s="550" t="s">
        <v>935</v>
      </c>
      <c r="O77" s="570" t="s">
        <v>936</v>
      </c>
      <c r="P77" s="571" t="s">
        <v>2198</v>
      </c>
      <c r="Q77" s="572">
        <v>0</v>
      </c>
      <c r="R77" s="573">
        <v>0</v>
      </c>
      <c r="S77" s="573">
        <v>0</v>
      </c>
      <c r="T77" s="573">
        <v>1</v>
      </c>
      <c r="U77" s="574">
        <v>1</v>
      </c>
      <c r="V77" s="562">
        <f t="shared" si="59"/>
        <v>0</v>
      </c>
      <c r="W77" s="563">
        <f t="shared" si="60"/>
        <v>0</v>
      </c>
      <c r="X77" s="563">
        <f t="shared" si="61"/>
        <v>0</v>
      </c>
      <c r="Y77" s="563">
        <f t="shared" si="62"/>
        <v>100000000</v>
      </c>
      <c r="Z77" s="564">
        <f t="shared" si="63"/>
        <v>100000000</v>
      </c>
      <c r="AA77" s="565">
        <v>0</v>
      </c>
      <c r="AB77" s="563">
        <v>0</v>
      </c>
      <c r="AC77" s="563">
        <v>0</v>
      </c>
      <c r="AD77" s="563">
        <v>0</v>
      </c>
      <c r="AE77" s="563">
        <v>0</v>
      </c>
      <c r="AF77" s="563">
        <v>0</v>
      </c>
      <c r="AG77" s="563">
        <v>0</v>
      </c>
      <c r="AH77" s="563">
        <v>0</v>
      </c>
      <c r="AI77" s="563">
        <v>0</v>
      </c>
      <c r="AJ77" s="563">
        <v>0</v>
      </c>
      <c r="AK77" s="563">
        <v>0</v>
      </c>
      <c r="AL77" s="563">
        <v>0</v>
      </c>
      <c r="AM77" s="563">
        <v>0</v>
      </c>
      <c r="AN77" s="563">
        <v>0</v>
      </c>
      <c r="AO77" s="563">
        <v>0</v>
      </c>
      <c r="AP77" s="563">
        <v>0</v>
      </c>
      <c r="AQ77" s="566">
        <f t="shared" si="64"/>
        <v>0</v>
      </c>
      <c r="AR77" s="562">
        <v>0</v>
      </c>
      <c r="AS77" s="563">
        <v>0</v>
      </c>
      <c r="AT77" s="563">
        <v>0</v>
      </c>
      <c r="AU77" s="563">
        <v>0</v>
      </c>
      <c r="AV77" s="563">
        <v>0</v>
      </c>
      <c r="AW77" s="563">
        <v>0</v>
      </c>
      <c r="AX77" s="563">
        <v>0</v>
      </c>
      <c r="AY77" s="563">
        <v>0</v>
      </c>
      <c r="AZ77" s="563">
        <v>0</v>
      </c>
      <c r="BA77" s="563">
        <v>0</v>
      </c>
      <c r="BB77" s="563">
        <v>0</v>
      </c>
      <c r="BC77" s="563">
        <v>0</v>
      </c>
      <c r="BD77" s="563">
        <v>0</v>
      </c>
      <c r="BE77" s="563">
        <v>0</v>
      </c>
      <c r="BF77" s="563">
        <v>0</v>
      </c>
      <c r="BG77" s="563">
        <v>0</v>
      </c>
      <c r="BH77" s="564">
        <f t="shared" si="65"/>
        <v>0</v>
      </c>
      <c r="BI77" s="565">
        <v>0</v>
      </c>
      <c r="BJ77" s="563">
        <v>0</v>
      </c>
      <c r="BK77" s="563">
        <v>0</v>
      </c>
      <c r="BL77" s="563">
        <v>0</v>
      </c>
      <c r="BM77" s="563">
        <v>0</v>
      </c>
      <c r="BN77" s="563">
        <v>0</v>
      </c>
      <c r="BO77" s="563">
        <v>0</v>
      </c>
      <c r="BP77" s="563">
        <v>0</v>
      </c>
      <c r="BQ77" s="563">
        <v>0</v>
      </c>
      <c r="BR77" s="563">
        <v>0</v>
      </c>
      <c r="BS77" s="563">
        <v>0</v>
      </c>
      <c r="BT77" s="563">
        <v>0</v>
      </c>
      <c r="BU77" s="563">
        <v>0</v>
      </c>
      <c r="BV77" s="563">
        <v>0</v>
      </c>
      <c r="BW77" s="563">
        <v>0</v>
      </c>
      <c r="BX77" s="563">
        <v>0</v>
      </c>
      <c r="BY77" s="566">
        <f t="shared" si="66"/>
        <v>0</v>
      </c>
      <c r="BZ77" s="562">
        <v>100000000</v>
      </c>
      <c r="CA77" s="563">
        <v>0</v>
      </c>
      <c r="CB77" s="563">
        <v>0</v>
      </c>
      <c r="CC77" s="563">
        <v>0</v>
      </c>
      <c r="CD77" s="563">
        <v>0</v>
      </c>
      <c r="CE77" s="563">
        <v>0</v>
      </c>
      <c r="CF77" s="563">
        <v>0</v>
      </c>
      <c r="CG77" s="563">
        <v>0</v>
      </c>
      <c r="CH77" s="563">
        <v>0</v>
      </c>
      <c r="CI77" s="563">
        <v>0</v>
      </c>
      <c r="CJ77" s="563">
        <v>0</v>
      </c>
      <c r="CK77" s="563">
        <v>0</v>
      </c>
      <c r="CL77" s="563">
        <v>0</v>
      </c>
      <c r="CM77" s="563">
        <v>0</v>
      </c>
      <c r="CN77" s="563">
        <v>0</v>
      </c>
      <c r="CO77" s="563">
        <v>0</v>
      </c>
      <c r="CP77" s="564">
        <f t="shared" si="67"/>
        <v>100000000</v>
      </c>
      <c r="CQ77" s="552" t="s">
        <v>305</v>
      </c>
    </row>
    <row r="78" spans="1:95" x14ac:dyDescent="0.25">
      <c r="A78" s="457" t="s">
        <v>382</v>
      </c>
      <c r="B78" s="458" t="s">
        <v>7</v>
      </c>
      <c r="C78" s="459" t="s">
        <v>14</v>
      </c>
      <c r="D78" s="460" t="s">
        <v>1223</v>
      </c>
      <c r="E78" s="461" t="s">
        <v>261</v>
      </c>
      <c r="F78" s="482" t="s">
        <v>251</v>
      </c>
      <c r="G78" s="476" t="s">
        <v>580</v>
      </c>
      <c r="H78" s="464" t="s">
        <v>597</v>
      </c>
      <c r="I78" s="458" t="s">
        <v>201</v>
      </c>
      <c r="J78" s="459" t="s">
        <v>665</v>
      </c>
      <c r="K78" s="477" t="s">
        <v>1380</v>
      </c>
      <c r="L78" s="459" t="s">
        <v>937</v>
      </c>
      <c r="M78" s="495" t="s">
        <v>938</v>
      </c>
      <c r="N78" s="459" t="s">
        <v>939</v>
      </c>
      <c r="O78" s="495" t="s">
        <v>940</v>
      </c>
      <c r="P78" s="481" t="s">
        <v>2197</v>
      </c>
      <c r="Q78" s="496">
        <v>0</v>
      </c>
      <c r="R78" s="497">
        <v>0.2</v>
      </c>
      <c r="S78" s="497">
        <v>0.8</v>
      </c>
      <c r="T78" s="497">
        <v>0</v>
      </c>
      <c r="U78" s="498">
        <f>Q78+R78+S78+T78</f>
        <v>1</v>
      </c>
      <c r="V78" s="471">
        <f t="shared" si="59"/>
        <v>0</v>
      </c>
      <c r="W78" s="472">
        <f t="shared" si="60"/>
        <v>20000000</v>
      </c>
      <c r="X78" s="472">
        <f t="shared" si="61"/>
        <v>50000000</v>
      </c>
      <c r="Y78" s="472">
        <f t="shared" si="62"/>
        <v>0</v>
      </c>
      <c r="Z78" s="473">
        <f t="shared" si="63"/>
        <v>70000000</v>
      </c>
      <c r="AA78" s="474">
        <v>0</v>
      </c>
      <c r="AB78" s="472">
        <v>0</v>
      </c>
      <c r="AC78" s="472">
        <v>0</v>
      </c>
      <c r="AD78" s="472">
        <v>0</v>
      </c>
      <c r="AE78" s="472">
        <v>0</v>
      </c>
      <c r="AF78" s="472">
        <v>0</v>
      </c>
      <c r="AG78" s="472">
        <v>0</v>
      </c>
      <c r="AH78" s="472">
        <v>0</v>
      </c>
      <c r="AI78" s="472">
        <v>0</v>
      </c>
      <c r="AJ78" s="472">
        <v>0</v>
      </c>
      <c r="AK78" s="472">
        <v>0</v>
      </c>
      <c r="AL78" s="472">
        <v>0</v>
      </c>
      <c r="AM78" s="472">
        <v>0</v>
      </c>
      <c r="AN78" s="472">
        <v>0</v>
      </c>
      <c r="AO78" s="472">
        <v>0</v>
      </c>
      <c r="AP78" s="472">
        <v>0</v>
      </c>
      <c r="AQ78" s="475">
        <f t="shared" si="64"/>
        <v>0</v>
      </c>
      <c r="AR78" s="471">
        <v>20000000</v>
      </c>
      <c r="AS78" s="472">
        <v>0</v>
      </c>
      <c r="AT78" s="472">
        <v>0</v>
      </c>
      <c r="AU78" s="472">
        <v>0</v>
      </c>
      <c r="AV78" s="472">
        <v>0</v>
      </c>
      <c r="AW78" s="472">
        <v>0</v>
      </c>
      <c r="AX78" s="472">
        <v>0</v>
      </c>
      <c r="AY78" s="472">
        <v>0</v>
      </c>
      <c r="AZ78" s="472">
        <v>0</v>
      </c>
      <c r="BA78" s="472">
        <v>0</v>
      </c>
      <c r="BB78" s="472">
        <v>0</v>
      </c>
      <c r="BC78" s="472">
        <v>0</v>
      </c>
      <c r="BD78" s="472">
        <v>0</v>
      </c>
      <c r="BE78" s="472">
        <v>0</v>
      </c>
      <c r="BF78" s="472">
        <v>0</v>
      </c>
      <c r="BG78" s="472">
        <v>0</v>
      </c>
      <c r="BH78" s="473">
        <f t="shared" si="65"/>
        <v>20000000</v>
      </c>
      <c r="BI78" s="474">
        <v>50000000</v>
      </c>
      <c r="BJ78" s="472">
        <v>0</v>
      </c>
      <c r="BK78" s="472">
        <v>0</v>
      </c>
      <c r="BL78" s="472">
        <v>0</v>
      </c>
      <c r="BM78" s="472">
        <v>0</v>
      </c>
      <c r="BN78" s="472">
        <v>0</v>
      </c>
      <c r="BO78" s="472">
        <v>0</v>
      </c>
      <c r="BP78" s="472">
        <v>0</v>
      </c>
      <c r="BQ78" s="472">
        <v>0</v>
      </c>
      <c r="BR78" s="472">
        <v>0</v>
      </c>
      <c r="BS78" s="472">
        <v>0</v>
      </c>
      <c r="BT78" s="472">
        <v>0</v>
      </c>
      <c r="BU78" s="472">
        <v>0</v>
      </c>
      <c r="BV78" s="472">
        <v>0</v>
      </c>
      <c r="BW78" s="472">
        <v>0</v>
      </c>
      <c r="BX78" s="472">
        <v>0</v>
      </c>
      <c r="BY78" s="475">
        <f t="shared" si="66"/>
        <v>50000000</v>
      </c>
      <c r="BZ78" s="471">
        <v>0</v>
      </c>
      <c r="CA78" s="472">
        <v>0</v>
      </c>
      <c r="CB78" s="472">
        <v>0</v>
      </c>
      <c r="CC78" s="472">
        <v>0</v>
      </c>
      <c r="CD78" s="472">
        <v>0</v>
      </c>
      <c r="CE78" s="472">
        <v>0</v>
      </c>
      <c r="CF78" s="472">
        <v>0</v>
      </c>
      <c r="CG78" s="472">
        <v>0</v>
      </c>
      <c r="CH78" s="472">
        <v>0</v>
      </c>
      <c r="CI78" s="472">
        <v>0</v>
      </c>
      <c r="CJ78" s="472">
        <v>0</v>
      </c>
      <c r="CK78" s="472">
        <v>0</v>
      </c>
      <c r="CL78" s="472">
        <v>0</v>
      </c>
      <c r="CM78" s="472">
        <v>0</v>
      </c>
      <c r="CN78" s="472">
        <v>0</v>
      </c>
      <c r="CO78" s="472">
        <v>0</v>
      </c>
      <c r="CP78" s="473">
        <f t="shared" si="67"/>
        <v>0</v>
      </c>
      <c r="CQ78" s="461" t="s">
        <v>305</v>
      </c>
    </row>
    <row r="79" spans="1:95" x14ac:dyDescent="0.25">
      <c r="A79" s="457" t="s">
        <v>383</v>
      </c>
      <c r="B79" s="458" t="s">
        <v>14</v>
      </c>
      <c r="C79" s="459" t="s">
        <v>7</v>
      </c>
      <c r="D79" s="460" t="s">
        <v>1222</v>
      </c>
      <c r="E79" s="461" t="s">
        <v>261</v>
      </c>
      <c r="F79" s="462" t="s">
        <v>251</v>
      </c>
      <c r="G79" s="463" t="s">
        <v>580</v>
      </c>
      <c r="H79" s="464" t="s">
        <v>597</v>
      </c>
      <c r="I79" s="458" t="s">
        <v>201</v>
      </c>
      <c r="J79" s="459" t="s">
        <v>666</v>
      </c>
      <c r="K79" s="459" t="s">
        <v>1381</v>
      </c>
      <c r="L79" s="459" t="s">
        <v>941</v>
      </c>
      <c r="M79" s="495" t="s">
        <v>942</v>
      </c>
      <c r="N79" s="459" t="s">
        <v>943</v>
      </c>
      <c r="O79" s="495" t="s">
        <v>944</v>
      </c>
      <c r="P79" s="481" t="s">
        <v>2197</v>
      </c>
      <c r="Q79" s="468">
        <v>0</v>
      </c>
      <c r="R79" s="469">
        <v>0</v>
      </c>
      <c r="S79" s="469">
        <v>1</v>
      </c>
      <c r="T79" s="469">
        <v>0</v>
      </c>
      <c r="U79" s="504">
        <f>Q79+R79+S79+T79</f>
        <v>1</v>
      </c>
      <c r="V79" s="471">
        <f t="shared" si="59"/>
        <v>0</v>
      </c>
      <c r="W79" s="472">
        <f t="shared" si="60"/>
        <v>0</v>
      </c>
      <c r="X79" s="472">
        <f t="shared" si="61"/>
        <v>200000000</v>
      </c>
      <c r="Y79" s="472">
        <f t="shared" si="62"/>
        <v>0</v>
      </c>
      <c r="Z79" s="473">
        <f t="shared" si="63"/>
        <v>200000000</v>
      </c>
      <c r="AA79" s="474">
        <v>0</v>
      </c>
      <c r="AB79" s="472">
        <v>0</v>
      </c>
      <c r="AC79" s="472">
        <v>0</v>
      </c>
      <c r="AD79" s="472">
        <v>0</v>
      </c>
      <c r="AE79" s="472">
        <v>0</v>
      </c>
      <c r="AF79" s="472">
        <v>0</v>
      </c>
      <c r="AG79" s="472">
        <v>0</v>
      </c>
      <c r="AH79" s="472">
        <v>0</v>
      </c>
      <c r="AI79" s="472">
        <v>0</v>
      </c>
      <c r="AJ79" s="472">
        <v>0</v>
      </c>
      <c r="AK79" s="472">
        <v>0</v>
      </c>
      <c r="AL79" s="472">
        <v>0</v>
      </c>
      <c r="AM79" s="472">
        <v>0</v>
      </c>
      <c r="AN79" s="472">
        <v>0</v>
      </c>
      <c r="AO79" s="472">
        <v>0</v>
      </c>
      <c r="AP79" s="472">
        <v>0</v>
      </c>
      <c r="AQ79" s="475">
        <f t="shared" si="64"/>
        <v>0</v>
      </c>
      <c r="AR79" s="471">
        <v>0</v>
      </c>
      <c r="AS79" s="472">
        <v>0</v>
      </c>
      <c r="AT79" s="472">
        <v>0</v>
      </c>
      <c r="AU79" s="472">
        <v>0</v>
      </c>
      <c r="AV79" s="472">
        <v>0</v>
      </c>
      <c r="AW79" s="472">
        <v>0</v>
      </c>
      <c r="AX79" s="472">
        <v>0</v>
      </c>
      <c r="AY79" s="472">
        <v>0</v>
      </c>
      <c r="AZ79" s="472">
        <v>0</v>
      </c>
      <c r="BA79" s="472">
        <v>0</v>
      </c>
      <c r="BB79" s="472">
        <v>0</v>
      </c>
      <c r="BC79" s="472">
        <v>0</v>
      </c>
      <c r="BD79" s="472">
        <v>0</v>
      </c>
      <c r="BE79" s="472">
        <v>0</v>
      </c>
      <c r="BF79" s="472">
        <v>0</v>
      </c>
      <c r="BG79" s="472">
        <v>0</v>
      </c>
      <c r="BH79" s="473">
        <f t="shared" si="65"/>
        <v>0</v>
      </c>
      <c r="BI79" s="474">
        <v>0</v>
      </c>
      <c r="BJ79" s="472">
        <v>0</v>
      </c>
      <c r="BK79" s="472">
        <v>0</v>
      </c>
      <c r="BL79" s="472">
        <v>0</v>
      </c>
      <c r="BM79" s="472">
        <v>0</v>
      </c>
      <c r="BN79" s="472">
        <v>0</v>
      </c>
      <c r="BO79" s="472">
        <v>0</v>
      </c>
      <c r="BP79" s="472">
        <v>0</v>
      </c>
      <c r="BQ79" s="472">
        <v>0</v>
      </c>
      <c r="BR79" s="472">
        <v>0</v>
      </c>
      <c r="BS79" s="472">
        <v>0</v>
      </c>
      <c r="BT79" s="472">
        <v>0</v>
      </c>
      <c r="BU79" s="472">
        <v>0</v>
      </c>
      <c r="BV79" s="472">
        <v>0</v>
      </c>
      <c r="BW79" s="472">
        <v>0</v>
      </c>
      <c r="BX79" s="472">
        <v>200000000</v>
      </c>
      <c r="BY79" s="475">
        <f t="shared" si="66"/>
        <v>200000000</v>
      </c>
      <c r="BZ79" s="471">
        <v>0</v>
      </c>
      <c r="CA79" s="472">
        <v>0</v>
      </c>
      <c r="CB79" s="472">
        <v>0</v>
      </c>
      <c r="CC79" s="472">
        <v>0</v>
      </c>
      <c r="CD79" s="472">
        <v>0</v>
      </c>
      <c r="CE79" s="472">
        <v>0</v>
      </c>
      <c r="CF79" s="472">
        <v>0</v>
      </c>
      <c r="CG79" s="472">
        <v>0</v>
      </c>
      <c r="CH79" s="472">
        <v>0</v>
      </c>
      <c r="CI79" s="472">
        <v>0</v>
      </c>
      <c r="CJ79" s="472">
        <v>0</v>
      </c>
      <c r="CK79" s="472">
        <v>0</v>
      </c>
      <c r="CL79" s="472">
        <v>0</v>
      </c>
      <c r="CM79" s="472">
        <v>0</v>
      </c>
      <c r="CN79" s="472">
        <v>0</v>
      </c>
      <c r="CO79" s="472">
        <v>0</v>
      </c>
      <c r="CP79" s="473">
        <f t="shared" si="67"/>
        <v>0</v>
      </c>
      <c r="CQ79" s="152" t="s">
        <v>305</v>
      </c>
    </row>
    <row r="80" spans="1:95" x14ac:dyDescent="0.25">
      <c r="A80" s="457" t="s">
        <v>384</v>
      </c>
      <c r="B80" s="458" t="s">
        <v>7</v>
      </c>
      <c r="C80" s="459" t="s">
        <v>1204</v>
      </c>
      <c r="D80" s="460" t="s">
        <v>1211</v>
      </c>
      <c r="E80" s="461" t="s">
        <v>261</v>
      </c>
      <c r="F80" s="482" t="s">
        <v>273</v>
      </c>
      <c r="G80" s="476" t="s">
        <v>25</v>
      </c>
      <c r="H80" s="464">
        <v>2101</v>
      </c>
      <c r="I80" s="458" t="s">
        <v>201</v>
      </c>
      <c r="J80" s="489" t="s">
        <v>1190</v>
      </c>
      <c r="K80" s="459" t="s">
        <v>1382</v>
      </c>
      <c r="L80" s="459" t="s">
        <v>26</v>
      </c>
      <c r="M80" s="467">
        <v>2101011</v>
      </c>
      <c r="N80" s="459" t="s">
        <v>27</v>
      </c>
      <c r="O80" s="467">
        <v>210101100</v>
      </c>
      <c r="P80" s="481" t="s">
        <v>2197</v>
      </c>
      <c r="Q80" s="468">
        <v>0</v>
      </c>
      <c r="R80" s="469">
        <v>1</v>
      </c>
      <c r="S80" s="469">
        <v>1</v>
      </c>
      <c r="T80" s="469">
        <v>1</v>
      </c>
      <c r="U80" s="504">
        <f>Q80+R80+S80+T80</f>
        <v>3</v>
      </c>
      <c r="V80" s="471">
        <f t="shared" si="59"/>
        <v>0</v>
      </c>
      <c r="W80" s="472">
        <f t="shared" si="60"/>
        <v>300000000</v>
      </c>
      <c r="X80" s="472">
        <f t="shared" si="61"/>
        <v>300000000</v>
      </c>
      <c r="Y80" s="472">
        <f t="shared" si="62"/>
        <v>300000000</v>
      </c>
      <c r="Z80" s="473">
        <f t="shared" si="63"/>
        <v>900000000</v>
      </c>
      <c r="AA80" s="474">
        <v>0</v>
      </c>
      <c r="AB80" s="472">
        <v>0</v>
      </c>
      <c r="AC80" s="472">
        <v>0</v>
      </c>
      <c r="AD80" s="472">
        <v>0</v>
      </c>
      <c r="AE80" s="472">
        <v>0</v>
      </c>
      <c r="AF80" s="472">
        <v>0</v>
      </c>
      <c r="AG80" s="472">
        <v>0</v>
      </c>
      <c r="AH80" s="472">
        <v>0</v>
      </c>
      <c r="AI80" s="472">
        <v>0</v>
      </c>
      <c r="AJ80" s="472">
        <v>0</v>
      </c>
      <c r="AK80" s="472">
        <v>0</v>
      </c>
      <c r="AL80" s="472">
        <v>0</v>
      </c>
      <c r="AM80" s="472">
        <v>0</v>
      </c>
      <c r="AN80" s="472">
        <v>0</v>
      </c>
      <c r="AO80" s="472">
        <v>0</v>
      </c>
      <c r="AP80" s="472">
        <v>0</v>
      </c>
      <c r="AQ80" s="475">
        <f t="shared" si="64"/>
        <v>0</v>
      </c>
      <c r="AR80" s="471">
        <v>0</v>
      </c>
      <c r="AS80" s="472">
        <v>0</v>
      </c>
      <c r="AT80" s="472">
        <v>0</v>
      </c>
      <c r="AU80" s="472">
        <v>0</v>
      </c>
      <c r="AV80" s="472">
        <v>0</v>
      </c>
      <c r="AW80" s="472">
        <v>0</v>
      </c>
      <c r="AX80" s="472">
        <v>0</v>
      </c>
      <c r="AY80" s="472">
        <v>0</v>
      </c>
      <c r="AZ80" s="472">
        <v>0</v>
      </c>
      <c r="BA80" s="472">
        <v>0</v>
      </c>
      <c r="BB80" s="472">
        <v>0</v>
      </c>
      <c r="BC80" s="472">
        <v>0</v>
      </c>
      <c r="BD80" s="472">
        <v>0</v>
      </c>
      <c r="BE80" s="472">
        <v>0</v>
      </c>
      <c r="BF80" s="472">
        <v>300000000</v>
      </c>
      <c r="BG80" s="472">
        <v>0</v>
      </c>
      <c r="BH80" s="473">
        <f t="shared" si="65"/>
        <v>300000000</v>
      </c>
      <c r="BI80" s="474">
        <v>0</v>
      </c>
      <c r="BJ80" s="472">
        <v>0</v>
      </c>
      <c r="BK80" s="472">
        <v>0</v>
      </c>
      <c r="BL80" s="472">
        <v>0</v>
      </c>
      <c r="BM80" s="472">
        <v>0</v>
      </c>
      <c r="BN80" s="472">
        <v>0</v>
      </c>
      <c r="BO80" s="472">
        <v>0</v>
      </c>
      <c r="BP80" s="472">
        <v>0</v>
      </c>
      <c r="BQ80" s="472">
        <v>0</v>
      </c>
      <c r="BR80" s="472">
        <v>0</v>
      </c>
      <c r="BS80" s="472">
        <v>0</v>
      </c>
      <c r="BT80" s="472">
        <v>0</v>
      </c>
      <c r="BU80" s="472">
        <v>0</v>
      </c>
      <c r="BV80" s="472">
        <v>0</v>
      </c>
      <c r="BW80" s="472">
        <v>300000000</v>
      </c>
      <c r="BX80" s="472">
        <v>0</v>
      </c>
      <c r="BY80" s="475">
        <f t="shared" si="66"/>
        <v>300000000</v>
      </c>
      <c r="BZ80" s="471">
        <v>0</v>
      </c>
      <c r="CA80" s="472">
        <v>0</v>
      </c>
      <c r="CB80" s="472">
        <v>0</v>
      </c>
      <c r="CC80" s="472">
        <v>0</v>
      </c>
      <c r="CD80" s="472">
        <v>0</v>
      </c>
      <c r="CE80" s="472">
        <v>0</v>
      </c>
      <c r="CF80" s="472">
        <v>0</v>
      </c>
      <c r="CG80" s="472">
        <v>0</v>
      </c>
      <c r="CH80" s="472">
        <v>0</v>
      </c>
      <c r="CI80" s="472">
        <v>0</v>
      </c>
      <c r="CJ80" s="472">
        <v>0</v>
      </c>
      <c r="CK80" s="472">
        <v>0</v>
      </c>
      <c r="CL80" s="472">
        <v>0</v>
      </c>
      <c r="CM80" s="472">
        <v>0</v>
      </c>
      <c r="CN80" s="472">
        <v>300000000</v>
      </c>
      <c r="CO80" s="472">
        <v>0</v>
      </c>
      <c r="CP80" s="473">
        <f t="shared" si="67"/>
        <v>300000000</v>
      </c>
      <c r="CQ80" s="461" t="s">
        <v>282</v>
      </c>
    </row>
    <row r="81" spans="1:95" x14ac:dyDescent="0.25">
      <c r="A81" s="457" t="s">
        <v>385</v>
      </c>
      <c r="B81" s="488" t="s">
        <v>7</v>
      </c>
      <c r="C81" s="459" t="s">
        <v>14</v>
      </c>
      <c r="D81" s="460" t="s">
        <v>1211</v>
      </c>
      <c r="E81" s="461" t="s">
        <v>261</v>
      </c>
      <c r="F81" s="462" t="s">
        <v>273</v>
      </c>
      <c r="G81" s="463" t="s">
        <v>581</v>
      </c>
      <c r="H81" s="464">
        <v>2102</v>
      </c>
      <c r="I81" s="465" t="s">
        <v>201</v>
      </c>
      <c r="J81" s="459" t="s">
        <v>667</v>
      </c>
      <c r="K81" s="459" t="s">
        <v>1383</v>
      </c>
      <c r="L81" s="459" t="s">
        <v>945</v>
      </c>
      <c r="M81" s="467">
        <v>2102069</v>
      </c>
      <c r="N81" s="459" t="s">
        <v>946</v>
      </c>
      <c r="O81" s="467">
        <v>210206900</v>
      </c>
      <c r="P81" s="481" t="s">
        <v>2198</v>
      </c>
      <c r="Q81" s="505">
        <v>1</v>
      </c>
      <c r="R81" s="506">
        <v>1</v>
      </c>
      <c r="S81" s="506">
        <v>1</v>
      </c>
      <c r="T81" s="506">
        <v>1</v>
      </c>
      <c r="U81" s="507">
        <v>1</v>
      </c>
      <c r="V81" s="471">
        <f t="shared" si="59"/>
        <v>4500000000</v>
      </c>
      <c r="W81" s="472">
        <f t="shared" si="60"/>
        <v>6500000000</v>
      </c>
      <c r="X81" s="472">
        <f t="shared" si="61"/>
        <v>6800000000</v>
      </c>
      <c r="Y81" s="472">
        <f t="shared" si="62"/>
        <v>7000000000</v>
      </c>
      <c r="Z81" s="473">
        <f t="shared" si="63"/>
        <v>24800000000</v>
      </c>
      <c r="AA81" s="474">
        <v>0</v>
      </c>
      <c r="AB81" s="472">
        <v>4500000000</v>
      </c>
      <c r="AC81" s="472">
        <v>0</v>
      </c>
      <c r="AD81" s="472">
        <v>0</v>
      </c>
      <c r="AE81" s="472">
        <v>0</v>
      </c>
      <c r="AF81" s="472">
        <v>0</v>
      </c>
      <c r="AG81" s="472">
        <v>0</v>
      </c>
      <c r="AH81" s="472">
        <v>0</v>
      </c>
      <c r="AI81" s="472">
        <v>0</v>
      </c>
      <c r="AJ81" s="472">
        <v>0</v>
      </c>
      <c r="AK81" s="472">
        <v>0</v>
      </c>
      <c r="AL81" s="472">
        <v>0</v>
      </c>
      <c r="AM81" s="472">
        <v>0</v>
      </c>
      <c r="AN81" s="472">
        <v>0</v>
      </c>
      <c r="AO81" s="472">
        <v>0</v>
      </c>
      <c r="AP81" s="472">
        <v>0</v>
      </c>
      <c r="AQ81" s="475">
        <f t="shared" si="64"/>
        <v>4500000000</v>
      </c>
      <c r="AR81" s="471">
        <v>0</v>
      </c>
      <c r="AS81" s="472">
        <v>6500000000</v>
      </c>
      <c r="AT81" s="472">
        <v>0</v>
      </c>
      <c r="AU81" s="472">
        <v>0</v>
      </c>
      <c r="AV81" s="472">
        <v>0</v>
      </c>
      <c r="AW81" s="472">
        <v>0</v>
      </c>
      <c r="AX81" s="472">
        <v>0</v>
      </c>
      <c r="AY81" s="472">
        <v>0</v>
      </c>
      <c r="AZ81" s="472">
        <v>0</v>
      </c>
      <c r="BA81" s="472">
        <v>0</v>
      </c>
      <c r="BB81" s="472">
        <v>0</v>
      </c>
      <c r="BC81" s="472">
        <v>0</v>
      </c>
      <c r="BD81" s="472">
        <v>0</v>
      </c>
      <c r="BE81" s="472">
        <v>0</v>
      </c>
      <c r="BF81" s="472">
        <v>0</v>
      </c>
      <c r="BG81" s="472">
        <v>0</v>
      </c>
      <c r="BH81" s="473">
        <f t="shared" si="65"/>
        <v>6500000000</v>
      </c>
      <c r="BI81" s="474">
        <v>0</v>
      </c>
      <c r="BJ81" s="472">
        <v>6800000000</v>
      </c>
      <c r="BK81" s="472">
        <v>0</v>
      </c>
      <c r="BL81" s="472">
        <v>0</v>
      </c>
      <c r="BM81" s="472">
        <v>0</v>
      </c>
      <c r="BN81" s="472">
        <v>0</v>
      </c>
      <c r="BO81" s="472">
        <v>0</v>
      </c>
      <c r="BP81" s="472">
        <v>0</v>
      </c>
      <c r="BQ81" s="472">
        <v>0</v>
      </c>
      <c r="BR81" s="472">
        <v>0</v>
      </c>
      <c r="BS81" s="472">
        <v>0</v>
      </c>
      <c r="BT81" s="472">
        <v>0</v>
      </c>
      <c r="BU81" s="472">
        <v>0</v>
      </c>
      <c r="BV81" s="472">
        <v>0</v>
      </c>
      <c r="BW81" s="472">
        <v>0</v>
      </c>
      <c r="BX81" s="472">
        <v>0</v>
      </c>
      <c r="BY81" s="475">
        <f t="shared" si="66"/>
        <v>6800000000</v>
      </c>
      <c r="BZ81" s="471">
        <v>0</v>
      </c>
      <c r="CA81" s="472">
        <v>7000000000</v>
      </c>
      <c r="CB81" s="472">
        <v>0</v>
      </c>
      <c r="CC81" s="472">
        <v>0</v>
      </c>
      <c r="CD81" s="472">
        <v>0</v>
      </c>
      <c r="CE81" s="472">
        <v>0</v>
      </c>
      <c r="CF81" s="472">
        <v>0</v>
      </c>
      <c r="CG81" s="472">
        <v>0</v>
      </c>
      <c r="CH81" s="472">
        <v>0</v>
      </c>
      <c r="CI81" s="472">
        <v>0</v>
      </c>
      <c r="CJ81" s="472">
        <v>0</v>
      </c>
      <c r="CK81" s="472">
        <v>0</v>
      </c>
      <c r="CL81" s="472">
        <v>0</v>
      </c>
      <c r="CM81" s="472">
        <v>0</v>
      </c>
      <c r="CN81" s="472">
        <v>0</v>
      </c>
      <c r="CO81" s="472">
        <v>0</v>
      </c>
      <c r="CP81" s="473">
        <f t="shared" si="67"/>
        <v>7000000000</v>
      </c>
      <c r="CQ81" s="461" t="s">
        <v>282</v>
      </c>
    </row>
    <row r="82" spans="1:95" x14ac:dyDescent="0.25">
      <c r="A82" s="457" t="s">
        <v>386</v>
      </c>
      <c r="B82" s="488" t="s">
        <v>7</v>
      </c>
      <c r="C82" s="459" t="s">
        <v>13</v>
      </c>
      <c r="D82" s="460" t="s">
        <v>1211</v>
      </c>
      <c r="E82" s="461" t="s">
        <v>261</v>
      </c>
      <c r="F82" s="462" t="s">
        <v>273</v>
      </c>
      <c r="G82" s="463" t="s">
        <v>581</v>
      </c>
      <c r="H82" s="464">
        <v>2102</v>
      </c>
      <c r="I82" s="465" t="s">
        <v>201</v>
      </c>
      <c r="J82" s="459" t="s">
        <v>668</v>
      </c>
      <c r="K82" s="459" t="s">
        <v>1384</v>
      </c>
      <c r="L82" s="459" t="s">
        <v>947</v>
      </c>
      <c r="M82" s="467">
        <v>2102062</v>
      </c>
      <c r="N82" s="459" t="s">
        <v>948</v>
      </c>
      <c r="O82" s="467">
        <v>210206200</v>
      </c>
      <c r="P82" s="481" t="s">
        <v>2197</v>
      </c>
      <c r="Q82" s="468">
        <v>0</v>
      </c>
      <c r="R82" s="469">
        <v>10</v>
      </c>
      <c r="S82" s="469">
        <v>10</v>
      </c>
      <c r="T82" s="469">
        <v>10</v>
      </c>
      <c r="U82" s="504">
        <f>Q82+R82+S82+T82</f>
        <v>30</v>
      </c>
      <c r="V82" s="471">
        <f t="shared" si="59"/>
        <v>0</v>
      </c>
      <c r="W82" s="472">
        <f t="shared" si="60"/>
        <v>1450000000</v>
      </c>
      <c r="X82" s="472">
        <f t="shared" si="61"/>
        <v>1500000000</v>
      </c>
      <c r="Y82" s="472">
        <f t="shared" si="62"/>
        <v>1500000000</v>
      </c>
      <c r="Z82" s="473">
        <f t="shared" si="63"/>
        <v>4450000000</v>
      </c>
      <c r="AA82" s="474">
        <v>0</v>
      </c>
      <c r="AB82" s="472">
        <v>0</v>
      </c>
      <c r="AC82" s="472">
        <v>0</v>
      </c>
      <c r="AD82" s="472">
        <v>0</v>
      </c>
      <c r="AE82" s="472">
        <v>0</v>
      </c>
      <c r="AF82" s="472">
        <v>0</v>
      </c>
      <c r="AG82" s="472">
        <v>0</v>
      </c>
      <c r="AH82" s="472">
        <v>0</v>
      </c>
      <c r="AI82" s="472">
        <v>0</v>
      </c>
      <c r="AJ82" s="472">
        <v>0</v>
      </c>
      <c r="AK82" s="472">
        <v>0</v>
      </c>
      <c r="AL82" s="472">
        <v>0</v>
      </c>
      <c r="AM82" s="472">
        <v>0</v>
      </c>
      <c r="AN82" s="472">
        <v>0</v>
      </c>
      <c r="AO82" s="472">
        <v>0</v>
      </c>
      <c r="AP82" s="472">
        <v>0</v>
      </c>
      <c r="AQ82" s="475">
        <f t="shared" si="64"/>
        <v>0</v>
      </c>
      <c r="AR82" s="471">
        <v>0</v>
      </c>
      <c r="AS82" s="472">
        <v>0</v>
      </c>
      <c r="AT82" s="472">
        <v>0</v>
      </c>
      <c r="AU82" s="472">
        <v>0</v>
      </c>
      <c r="AV82" s="472">
        <v>0</v>
      </c>
      <c r="AW82" s="472">
        <v>0</v>
      </c>
      <c r="AX82" s="472">
        <v>0</v>
      </c>
      <c r="AY82" s="472">
        <v>0</v>
      </c>
      <c r="AZ82" s="472">
        <v>0</v>
      </c>
      <c r="BA82" s="472">
        <v>0</v>
      </c>
      <c r="BB82" s="472">
        <v>0</v>
      </c>
      <c r="BC82" s="472">
        <v>0</v>
      </c>
      <c r="BD82" s="472">
        <v>1450000000</v>
      </c>
      <c r="BE82" s="472">
        <v>0</v>
      </c>
      <c r="BF82" s="472">
        <v>0</v>
      </c>
      <c r="BG82" s="472">
        <v>0</v>
      </c>
      <c r="BH82" s="473">
        <f t="shared" si="65"/>
        <v>1450000000</v>
      </c>
      <c r="BI82" s="474">
        <v>0</v>
      </c>
      <c r="BJ82" s="472">
        <v>0</v>
      </c>
      <c r="BK82" s="472">
        <v>0</v>
      </c>
      <c r="BL82" s="472">
        <v>0</v>
      </c>
      <c r="BM82" s="472">
        <v>0</v>
      </c>
      <c r="BN82" s="472">
        <v>0</v>
      </c>
      <c r="BO82" s="472">
        <v>0</v>
      </c>
      <c r="BP82" s="472">
        <v>0</v>
      </c>
      <c r="BQ82" s="472">
        <v>0</v>
      </c>
      <c r="BR82" s="472">
        <v>0</v>
      </c>
      <c r="BS82" s="472">
        <v>0</v>
      </c>
      <c r="BT82" s="472">
        <v>0</v>
      </c>
      <c r="BU82" s="472">
        <v>0</v>
      </c>
      <c r="BV82" s="472">
        <v>1500000000</v>
      </c>
      <c r="BW82" s="472">
        <v>0</v>
      </c>
      <c r="BX82" s="472">
        <v>0</v>
      </c>
      <c r="BY82" s="475">
        <f t="shared" si="66"/>
        <v>1500000000</v>
      </c>
      <c r="BZ82" s="471">
        <v>0</v>
      </c>
      <c r="CA82" s="472">
        <v>0</v>
      </c>
      <c r="CB82" s="472">
        <v>0</v>
      </c>
      <c r="CC82" s="472">
        <v>0</v>
      </c>
      <c r="CD82" s="472">
        <v>0</v>
      </c>
      <c r="CE82" s="472">
        <v>0</v>
      </c>
      <c r="CF82" s="472">
        <v>0</v>
      </c>
      <c r="CG82" s="472">
        <v>0</v>
      </c>
      <c r="CH82" s="472">
        <v>0</v>
      </c>
      <c r="CI82" s="472">
        <v>0</v>
      </c>
      <c r="CJ82" s="472">
        <v>0</v>
      </c>
      <c r="CK82" s="472">
        <v>0</v>
      </c>
      <c r="CL82" s="472">
        <v>0</v>
      </c>
      <c r="CM82" s="472">
        <v>0</v>
      </c>
      <c r="CN82" s="472">
        <v>1500000000</v>
      </c>
      <c r="CO82" s="472">
        <v>0</v>
      </c>
      <c r="CP82" s="473">
        <f t="shared" si="67"/>
        <v>1500000000</v>
      </c>
      <c r="CQ82" s="461" t="s">
        <v>282</v>
      </c>
    </row>
    <row r="83" spans="1:95" x14ac:dyDescent="0.25">
      <c r="A83" s="457" t="s">
        <v>387</v>
      </c>
      <c r="B83" s="458" t="s">
        <v>14</v>
      </c>
      <c r="C83" s="459" t="s">
        <v>7</v>
      </c>
      <c r="D83" s="460" t="s">
        <v>1180</v>
      </c>
      <c r="E83" s="461" t="s">
        <v>261</v>
      </c>
      <c r="F83" s="482" t="s">
        <v>273</v>
      </c>
      <c r="G83" s="476" t="s">
        <v>582</v>
      </c>
      <c r="H83" s="464">
        <v>2104</v>
      </c>
      <c r="I83" s="458" t="s">
        <v>200</v>
      </c>
      <c r="J83" s="489" t="s">
        <v>669</v>
      </c>
      <c r="K83" s="459" t="s">
        <v>1385</v>
      </c>
      <c r="L83" s="459" t="s">
        <v>949</v>
      </c>
      <c r="M83" s="467">
        <v>2104027</v>
      </c>
      <c r="N83" s="459" t="s">
        <v>950</v>
      </c>
      <c r="O83" s="467">
        <v>210402700</v>
      </c>
      <c r="P83" s="460" t="s">
        <v>2198</v>
      </c>
      <c r="Q83" s="468">
        <v>1</v>
      </c>
      <c r="R83" s="469">
        <v>1</v>
      </c>
      <c r="S83" s="469">
        <v>1</v>
      </c>
      <c r="T83" s="469">
        <v>1</v>
      </c>
      <c r="U83" s="504">
        <v>1</v>
      </c>
      <c r="V83" s="471">
        <f t="shared" si="59"/>
        <v>0</v>
      </c>
      <c r="W83" s="472">
        <f t="shared" si="60"/>
        <v>0</v>
      </c>
      <c r="X83" s="472">
        <f t="shared" si="61"/>
        <v>0</v>
      </c>
      <c r="Y83" s="472">
        <f t="shared" si="62"/>
        <v>0</v>
      </c>
      <c r="Z83" s="473">
        <f t="shared" si="63"/>
        <v>0</v>
      </c>
      <c r="AA83" s="474">
        <v>0</v>
      </c>
      <c r="AB83" s="472">
        <v>0</v>
      </c>
      <c r="AC83" s="472">
        <v>0</v>
      </c>
      <c r="AD83" s="472">
        <v>0</v>
      </c>
      <c r="AE83" s="472">
        <v>0</v>
      </c>
      <c r="AF83" s="472">
        <v>0</v>
      </c>
      <c r="AG83" s="472">
        <v>0</v>
      </c>
      <c r="AH83" s="472">
        <v>0</v>
      </c>
      <c r="AI83" s="472">
        <v>0</v>
      </c>
      <c r="AJ83" s="472">
        <v>0</v>
      </c>
      <c r="AK83" s="472">
        <v>0</v>
      </c>
      <c r="AL83" s="472">
        <v>0</v>
      </c>
      <c r="AM83" s="472">
        <v>0</v>
      </c>
      <c r="AN83" s="472">
        <v>0</v>
      </c>
      <c r="AO83" s="472">
        <v>0</v>
      </c>
      <c r="AP83" s="472">
        <v>0</v>
      </c>
      <c r="AQ83" s="475">
        <f t="shared" si="64"/>
        <v>0</v>
      </c>
      <c r="AR83" s="471">
        <v>0</v>
      </c>
      <c r="AS83" s="472">
        <v>0</v>
      </c>
      <c r="AT83" s="472">
        <v>0</v>
      </c>
      <c r="AU83" s="472">
        <v>0</v>
      </c>
      <c r="AV83" s="472">
        <v>0</v>
      </c>
      <c r="AW83" s="472">
        <v>0</v>
      </c>
      <c r="AX83" s="472">
        <v>0</v>
      </c>
      <c r="AY83" s="472">
        <v>0</v>
      </c>
      <c r="AZ83" s="472">
        <v>0</v>
      </c>
      <c r="BA83" s="472">
        <v>0</v>
      </c>
      <c r="BB83" s="472">
        <v>0</v>
      </c>
      <c r="BC83" s="472">
        <v>0</v>
      </c>
      <c r="BD83" s="472">
        <v>0</v>
      </c>
      <c r="BE83" s="472">
        <v>0</v>
      </c>
      <c r="BF83" s="472">
        <v>0</v>
      </c>
      <c r="BG83" s="472">
        <v>0</v>
      </c>
      <c r="BH83" s="473">
        <f t="shared" si="65"/>
        <v>0</v>
      </c>
      <c r="BI83" s="474">
        <v>0</v>
      </c>
      <c r="BJ83" s="472">
        <v>0</v>
      </c>
      <c r="BK83" s="472">
        <v>0</v>
      </c>
      <c r="BL83" s="472">
        <v>0</v>
      </c>
      <c r="BM83" s="472">
        <v>0</v>
      </c>
      <c r="BN83" s="472">
        <v>0</v>
      </c>
      <c r="BO83" s="472">
        <v>0</v>
      </c>
      <c r="BP83" s="472">
        <v>0</v>
      </c>
      <c r="BQ83" s="472">
        <v>0</v>
      </c>
      <c r="BR83" s="472">
        <v>0</v>
      </c>
      <c r="BS83" s="472">
        <v>0</v>
      </c>
      <c r="BT83" s="472">
        <v>0</v>
      </c>
      <c r="BU83" s="472">
        <v>0</v>
      </c>
      <c r="BV83" s="472">
        <v>0</v>
      </c>
      <c r="BW83" s="472">
        <v>0</v>
      </c>
      <c r="BX83" s="472">
        <v>0</v>
      </c>
      <c r="BY83" s="475">
        <f t="shared" si="66"/>
        <v>0</v>
      </c>
      <c r="BZ83" s="471">
        <v>0</v>
      </c>
      <c r="CA83" s="472">
        <v>0</v>
      </c>
      <c r="CB83" s="472">
        <v>0</v>
      </c>
      <c r="CC83" s="472">
        <v>0</v>
      </c>
      <c r="CD83" s="472">
        <v>0</v>
      </c>
      <c r="CE83" s="472">
        <v>0</v>
      </c>
      <c r="CF83" s="472">
        <v>0</v>
      </c>
      <c r="CG83" s="472">
        <v>0</v>
      </c>
      <c r="CH83" s="472">
        <v>0</v>
      </c>
      <c r="CI83" s="472">
        <v>0</v>
      </c>
      <c r="CJ83" s="472">
        <v>0</v>
      </c>
      <c r="CK83" s="472">
        <v>0</v>
      </c>
      <c r="CL83" s="472">
        <v>0</v>
      </c>
      <c r="CM83" s="472">
        <v>0</v>
      </c>
      <c r="CN83" s="472">
        <v>0</v>
      </c>
      <c r="CO83" s="472">
        <v>0</v>
      </c>
      <c r="CP83" s="473">
        <f t="shared" si="67"/>
        <v>0</v>
      </c>
      <c r="CQ83" s="461" t="s">
        <v>282</v>
      </c>
    </row>
    <row r="84" spans="1:95" x14ac:dyDescent="0.25">
      <c r="A84" s="457" t="s">
        <v>388</v>
      </c>
      <c r="B84" s="488" t="s">
        <v>13</v>
      </c>
      <c r="C84" s="459" t="s">
        <v>1205</v>
      </c>
      <c r="D84" s="460" t="s">
        <v>1304</v>
      </c>
      <c r="E84" s="461" t="s">
        <v>261</v>
      </c>
      <c r="F84" s="482" t="s">
        <v>288</v>
      </c>
      <c r="G84" s="476" t="s">
        <v>583</v>
      </c>
      <c r="H84" s="464">
        <v>3201</v>
      </c>
      <c r="I84" s="465" t="s">
        <v>200</v>
      </c>
      <c r="J84" s="459" t="s">
        <v>670</v>
      </c>
      <c r="K84" s="459" t="s">
        <v>1386</v>
      </c>
      <c r="L84" s="459" t="s">
        <v>951</v>
      </c>
      <c r="M84" s="467">
        <v>3201007</v>
      </c>
      <c r="N84" s="459" t="s">
        <v>952</v>
      </c>
      <c r="O84" s="467">
        <v>320100700</v>
      </c>
      <c r="P84" s="460" t="s">
        <v>2198</v>
      </c>
      <c r="Q84" s="508">
        <v>1</v>
      </c>
      <c r="R84" s="494">
        <v>1</v>
      </c>
      <c r="S84" s="494">
        <v>1</v>
      </c>
      <c r="T84" s="494">
        <v>1</v>
      </c>
      <c r="U84" s="504">
        <v>1</v>
      </c>
      <c r="V84" s="471">
        <f t="shared" si="59"/>
        <v>0</v>
      </c>
      <c r="W84" s="472">
        <f t="shared" si="60"/>
        <v>0</v>
      </c>
      <c r="X84" s="472">
        <f t="shared" si="61"/>
        <v>0</v>
      </c>
      <c r="Y84" s="472">
        <f t="shared" si="62"/>
        <v>0</v>
      </c>
      <c r="Z84" s="473">
        <f t="shared" si="63"/>
        <v>0</v>
      </c>
      <c r="AA84" s="474">
        <v>0</v>
      </c>
      <c r="AB84" s="472">
        <v>0</v>
      </c>
      <c r="AC84" s="472">
        <v>0</v>
      </c>
      <c r="AD84" s="472">
        <v>0</v>
      </c>
      <c r="AE84" s="472">
        <v>0</v>
      </c>
      <c r="AF84" s="472">
        <v>0</v>
      </c>
      <c r="AG84" s="472">
        <v>0</v>
      </c>
      <c r="AH84" s="472">
        <v>0</v>
      </c>
      <c r="AI84" s="472">
        <v>0</v>
      </c>
      <c r="AJ84" s="472">
        <v>0</v>
      </c>
      <c r="AK84" s="472">
        <v>0</v>
      </c>
      <c r="AL84" s="472">
        <v>0</v>
      </c>
      <c r="AM84" s="472">
        <v>0</v>
      </c>
      <c r="AN84" s="472">
        <v>0</v>
      </c>
      <c r="AO84" s="472">
        <v>0</v>
      </c>
      <c r="AP84" s="472">
        <v>0</v>
      </c>
      <c r="AQ84" s="475">
        <f t="shared" si="64"/>
        <v>0</v>
      </c>
      <c r="AR84" s="471">
        <v>0</v>
      </c>
      <c r="AS84" s="472">
        <v>0</v>
      </c>
      <c r="AT84" s="472">
        <v>0</v>
      </c>
      <c r="AU84" s="472">
        <v>0</v>
      </c>
      <c r="AV84" s="472">
        <v>0</v>
      </c>
      <c r="AW84" s="472">
        <v>0</v>
      </c>
      <c r="AX84" s="472">
        <v>0</v>
      </c>
      <c r="AY84" s="472">
        <v>0</v>
      </c>
      <c r="AZ84" s="472">
        <v>0</v>
      </c>
      <c r="BA84" s="472">
        <v>0</v>
      </c>
      <c r="BB84" s="472">
        <v>0</v>
      </c>
      <c r="BC84" s="472">
        <v>0</v>
      </c>
      <c r="BD84" s="472">
        <v>0</v>
      </c>
      <c r="BE84" s="472">
        <v>0</v>
      </c>
      <c r="BF84" s="472">
        <v>0</v>
      </c>
      <c r="BG84" s="472">
        <v>0</v>
      </c>
      <c r="BH84" s="473">
        <f t="shared" si="65"/>
        <v>0</v>
      </c>
      <c r="BI84" s="474">
        <v>0</v>
      </c>
      <c r="BJ84" s="472">
        <v>0</v>
      </c>
      <c r="BK84" s="472">
        <v>0</v>
      </c>
      <c r="BL84" s="472">
        <v>0</v>
      </c>
      <c r="BM84" s="472">
        <v>0</v>
      </c>
      <c r="BN84" s="472">
        <v>0</v>
      </c>
      <c r="BO84" s="472">
        <v>0</v>
      </c>
      <c r="BP84" s="472">
        <v>0</v>
      </c>
      <c r="BQ84" s="472">
        <v>0</v>
      </c>
      <c r="BR84" s="472">
        <v>0</v>
      </c>
      <c r="BS84" s="472">
        <v>0</v>
      </c>
      <c r="BT84" s="472">
        <v>0</v>
      </c>
      <c r="BU84" s="472">
        <v>0</v>
      </c>
      <c r="BV84" s="472">
        <v>0</v>
      </c>
      <c r="BW84" s="472">
        <v>0</v>
      </c>
      <c r="BX84" s="472">
        <v>0</v>
      </c>
      <c r="BY84" s="475">
        <f t="shared" si="66"/>
        <v>0</v>
      </c>
      <c r="BZ84" s="471">
        <v>0</v>
      </c>
      <c r="CA84" s="472">
        <v>0</v>
      </c>
      <c r="CB84" s="472">
        <v>0</v>
      </c>
      <c r="CC84" s="472">
        <v>0</v>
      </c>
      <c r="CD84" s="472">
        <v>0</v>
      </c>
      <c r="CE84" s="472">
        <v>0</v>
      </c>
      <c r="CF84" s="472">
        <v>0</v>
      </c>
      <c r="CG84" s="472">
        <v>0</v>
      </c>
      <c r="CH84" s="472">
        <v>0</v>
      </c>
      <c r="CI84" s="472">
        <v>0</v>
      </c>
      <c r="CJ84" s="472">
        <v>0</v>
      </c>
      <c r="CK84" s="472">
        <v>0</v>
      </c>
      <c r="CL84" s="472">
        <v>0</v>
      </c>
      <c r="CM84" s="472">
        <v>0</v>
      </c>
      <c r="CN84" s="472">
        <v>0</v>
      </c>
      <c r="CO84" s="472">
        <v>0</v>
      </c>
      <c r="CP84" s="473">
        <f t="shared" si="67"/>
        <v>0</v>
      </c>
      <c r="CQ84" s="461" t="s">
        <v>297</v>
      </c>
    </row>
    <row r="85" spans="1:95" x14ac:dyDescent="0.25">
      <c r="A85" s="457" t="s">
        <v>389</v>
      </c>
      <c r="B85" s="488" t="s">
        <v>13</v>
      </c>
      <c r="C85" s="459" t="s">
        <v>7</v>
      </c>
      <c r="D85" s="460" t="s">
        <v>1304</v>
      </c>
      <c r="E85" s="461" t="s">
        <v>261</v>
      </c>
      <c r="F85" s="482" t="s">
        <v>288</v>
      </c>
      <c r="G85" s="509" t="s">
        <v>28</v>
      </c>
      <c r="H85" s="464">
        <v>3202</v>
      </c>
      <c r="I85" s="465" t="s">
        <v>201</v>
      </c>
      <c r="J85" s="459" t="s">
        <v>1312</v>
      </c>
      <c r="K85" s="459" t="s">
        <v>1387</v>
      </c>
      <c r="L85" s="459" t="s">
        <v>953</v>
      </c>
      <c r="M85" s="467">
        <v>3202003</v>
      </c>
      <c r="N85" s="459" t="s">
        <v>954</v>
      </c>
      <c r="O85" s="467">
        <v>320200300</v>
      </c>
      <c r="P85" s="481" t="s">
        <v>2197</v>
      </c>
      <c r="Q85" s="508">
        <v>0</v>
      </c>
      <c r="R85" s="494">
        <v>0</v>
      </c>
      <c r="S85" s="494">
        <v>1</v>
      </c>
      <c r="T85" s="494">
        <v>0</v>
      </c>
      <c r="U85" s="510">
        <f t="shared" ref="U85:U102" si="68">Q85+R85+S85+T85</f>
        <v>1</v>
      </c>
      <c r="V85" s="471">
        <f t="shared" si="59"/>
        <v>0</v>
      </c>
      <c r="W85" s="472">
        <f t="shared" si="60"/>
        <v>0</v>
      </c>
      <c r="X85" s="472">
        <f t="shared" si="61"/>
        <v>80000000</v>
      </c>
      <c r="Y85" s="472">
        <f t="shared" si="62"/>
        <v>0</v>
      </c>
      <c r="Z85" s="473">
        <f t="shared" si="63"/>
        <v>80000000</v>
      </c>
      <c r="AA85" s="474">
        <v>0</v>
      </c>
      <c r="AB85" s="472">
        <v>0</v>
      </c>
      <c r="AC85" s="472">
        <v>0</v>
      </c>
      <c r="AD85" s="472">
        <v>0</v>
      </c>
      <c r="AE85" s="472">
        <v>0</v>
      </c>
      <c r="AF85" s="472">
        <v>0</v>
      </c>
      <c r="AG85" s="472">
        <v>0</v>
      </c>
      <c r="AH85" s="472">
        <v>0</v>
      </c>
      <c r="AI85" s="472">
        <v>0</v>
      </c>
      <c r="AJ85" s="472">
        <v>0</v>
      </c>
      <c r="AK85" s="472">
        <v>0</v>
      </c>
      <c r="AL85" s="472">
        <v>0</v>
      </c>
      <c r="AM85" s="472">
        <v>0</v>
      </c>
      <c r="AN85" s="472">
        <v>0</v>
      </c>
      <c r="AO85" s="472">
        <v>0</v>
      </c>
      <c r="AP85" s="472">
        <v>0</v>
      </c>
      <c r="AQ85" s="475">
        <f t="shared" si="64"/>
        <v>0</v>
      </c>
      <c r="AR85" s="471">
        <v>0</v>
      </c>
      <c r="AS85" s="472">
        <v>0</v>
      </c>
      <c r="AT85" s="472">
        <v>0</v>
      </c>
      <c r="AU85" s="472">
        <v>0</v>
      </c>
      <c r="AV85" s="472">
        <v>0</v>
      </c>
      <c r="AW85" s="472">
        <v>0</v>
      </c>
      <c r="AX85" s="472">
        <v>0</v>
      </c>
      <c r="AY85" s="472">
        <v>0</v>
      </c>
      <c r="AZ85" s="472">
        <v>0</v>
      </c>
      <c r="BA85" s="472">
        <v>0</v>
      </c>
      <c r="BB85" s="472">
        <v>0</v>
      </c>
      <c r="BC85" s="472">
        <v>0</v>
      </c>
      <c r="BD85" s="472">
        <v>0</v>
      </c>
      <c r="BE85" s="472">
        <v>0</v>
      </c>
      <c r="BF85" s="472">
        <v>0</v>
      </c>
      <c r="BG85" s="472">
        <v>0</v>
      </c>
      <c r="BH85" s="473">
        <f t="shared" si="65"/>
        <v>0</v>
      </c>
      <c r="BI85" s="474">
        <v>0</v>
      </c>
      <c r="BJ85" s="472">
        <v>0</v>
      </c>
      <c r="BK85" s="472">
        <v>0</v>
      </c>
      <c r="BL85" s="472">
        <v>0</v>
      </c>
      <c r="BM85" s="472">
        <v>0</v>
      </c>
      <c r="BN85" s="472">
        <v>0</v>
      </c>
      <c r="BO85" s="472">
        <v>80000000</v>
      </c>
      <c r="BP85" s="472">
        <v>0</v>
      </c>
      <c r="BQ85" s="472">
        <v>0</v>
      </c>
      <c r="BR85" s="472">
        <v>0</v>
      </c>
      <c r="BS85" s="472">
        <v>0</v>
      </c>
      <c r="BT85" s="472">
        <v>0</v>
      </c>
      <c r="BU85" s="472">
        <v>0</v>
      </c>
      <c r="BV85" s="472">
        <v>0</v>
      </c>
      <c r="BW85" s="472">
        <v>0</v>
      </c>
      <c r="BX85" s="472">
        <v>0</v>
      </c>
      <c r="BY85" s="475">
        <f t="shared" si="66"/>
        <v>80000000</v>
      </c>
      <c r="BZ85" s="471">
        <v>0</v>
      </c>
      <c r="CA85" s="472">
        <v>0</v>
      </c>
      <c r="CB85" s="472">
        <v>0</v>
      </c>
      <c r="CC85" s="472">
        <v>0</v>
      </c>
      <c r="CD85" s="472">
        <v>0</v>
      </c>
      <c r="CE85" s="472">
        <v>0</v>
      </c>
      <c r="CF85" s="472">
        <v>0</v>
      </c>
      <c r="CG85" s="472">
        <v>0</v>
      </c>
      <c r="CH85" s="472">
        <v>0</v>
      </c>
      <c r="CI85" s="472">
        <v>0</v>
      </c>
      <c r="CJ85" s="472">
        <v>0</v>
      </c>
      <c r="CK85" s="472">
        <v>0</v>
      </c>
      <c r="CL85" s="472">
        <v>0</v>
      </c>
      <c r="CM85" s="472">
        <v>0</v>
      </c>
      <c r="CN85" s="472">
        <v>0</v>
      </c>
      <c r="CO85" s="472">
        <v>0</v>
      </c>
      <c r="CP85" s="473">
        <f t="shared" si="67"/>
        <v>0</v>
      </c>
      <c r="CQ85" s="461" t="s">
        <v>294</v>
      </c>
    </row>
    <row r="86" spans="1:95" x14ac:dyDescent="0.25">
      <c r="A86" s="457" t="s">
        <v>390</v>
      </c>
      <c r="B86" s="488" t="s">
        <v>13</v>
      </c>
      <c r="C86" s="459" t="s">
        <v>1205</v>
      </c>
      <c r="D86" s="460" t="s">
        <v>1304</v>
      </c>
      <c r="E86" s="461" t="s">
        <v>261</v>
      </c>
      <c r="F86" s="482" t="s">
        <v>288</v>
      </c>
      <c r="G86" s="509" t="s">
        <v>28</v>
      </c>
      <c r="H86" s="464">
        <v>3202</v>
      </c>
      <c r="I86" s="458" t="s">
        <v>201</v>
      </c>
      <c r="J86" s="459" t="s">
        <v>671</v>
      </c>
      <c r="K86" s="459" t="s">
        <v>1388</v>
      </c>
      <c r="L86" s="459" t="s">
        <v>955</v>
      </c>
      <c r="M86" s="467">
        <v>3202006</v>
      </c>
      <c r="N86" s="459" t="s">
        <v>956</v>
      </c>
      <c r="O86" s="467" t="s">
        <v>957</v>
      </c>
      <c r="P86" s="481" t="s">
        <v>2197</v>
      </c>
      <c r="Q86" s="508">
        <v>1300</v>
      </c>
      <c r="R86" s="494">
        <v>5000</v>
      </c>
      <c r="S86" s="494">
        <v>5000</v>
      </c>
      <c r="T86" s="494">
        <v>5000</v>
      </c>
      <c r="U86" s="510">
        <f t="shared" si="68"/>
        <v>16300</v>
      </c>
      <c r="V86" s="471">
        <f t="shared" si="59"/>
        <v>5000000</v>
      </c>
      <c r="W86" s="472">
        <f t="shared" si="60"/>
        <v>10000000</v>
      </c>
      <c r="X86" s="472">
        <f t="shared" si="61"/>
        <v>12000000</v>
      </c>
      <c r="Y86" s="472">
        <f t="shared" si="62"/>
        <v>15000000</v>
      </c>
      <c r="Z86" s="473">
        <f t="shared" si="63"/>
        <v>42000000</v>
      </c>
      <c r="AA86" s="474">
        <v>0</v>
      </c>
      <c r="AB86" s="472">
        <v>5000000</v>
      </c>
      <c r="AC86" s="472">
        <v>0</v>
      </c>
      <c r="AD86" s="472">
        <v>0</v>
      </c>
      <c r="AE86" s="472">
        <v>0</v>
      </c>
      <c r="AF86" s="472">
        <v>0</v>
      </c>
      <c r="AG86" s="472">
        <v>0</v>
      </c>
      <c r="AH86" s="472">
        <v>0</v>
      </c>
      <c r="AI86" s="472">
        <v>0</v>
      </c>
      <c r="AJ86" s="472">
        <v>0</v>
      </c>
      <c r="AK86" s="472">
        <v>0</v>
      </c>
      <c r="AL86" s="472">
        <v>0</v>
      </c>
      <c r="AM86" s="472">
        <v>0</v>
      </c>
      <c r="AN86" s="472">
        <v>0</v>
      </c>
      <c r="AO86" s="472">
        <v>0</v>
      </c>
      <c r="AP86" s="472">
        <v>0</v>
      </c>
      <c r="AQ86" s="475">
        <f t="shared" si="64"/>
        <v>5000000</v>
      </c>
      <c r="AR86" s="471">
        <v>10000000</v>
      </c>
      <c r="AS86" s="472">
        <v>0</v>
      </c>
      <c r="AT86" s="472">
        <v>0</v>
      </c>
      <c r="AU86" s="472">
        <v>0</v>
      </c>
      <c r="AV86" s="472">
        <v>0</v>
      </c>
      <c r="AW86" s="472">
        <v>0</v>
      </c>
      <c r="AX86" s="472">
        <v>0</v>
      </c>
      <c r="AY86" s="472">
        <v>0</v>
      </c>
      <c r="AZ86" s="472">
        <v>0</v>
      </c>
      <c r="BA86" s="472">
        <v>0</v>
      </c>
      <c r="BB86" s="472">
        <v>0</v>
      </c>
      <c r="BC86" s="472">
        <v>0</v>
      </c>
      <c r="BD86" s="472">
        <v>0</v>
      </c>
      <c r="BE86" s="472">
        <v>0</v>
      </c>
      <c r="BF86" s="472">
        <v>0</v>
      </c>
      <c r="BG86" s="472">
        <v>0</v>
      </c>
      <c r="BH86" s="473">
        <f t="shared" si="65"/>
        <v>10000000</v>
      </c>
      <c r="BI86" s="474">
        <v>12000000</v>
      </c>
      <c r="BJ86" s="472">
        <v>0</v>
      </c>
      <c r="BK86" s="472">
        <v>0</v>
      </c>
      <c r="BL86" s="472">
        <v>0</v>
      </c>
      <c r="BM86" s="472">
        <v>0</v>
      </c>
      <c r="BN86" s="472">
        <v>0</v>
      </c>
      <c r="BO86" s="472">
        <v>0</v>
      </c>
      <c r="BP86" s="472">
        <v>0</v>
      </c>
      <c r="BQ86" s="472">
        <v>0</v>
      </c>
      <c r="BR86" s="472">
        <v>0</v>
      </c>
      <c r="BS86" s="472">
        <v>0</v>
      </c>
      <c r="BT86" s="472">
        <v>0</v>
      </c>
      <c r="BU86" s="472">
        <v>0</v>
      </c>
      <c r="BV86" s="472">
        <v>0</v>
      </c>
      <c r="BW86" s="472">
        <v>0</v>
      </c>
      <c r="BX86" s="472">
        <v>0</v>
      </c>
      <c r="BY86" s="475">
        <f t="shared" si="66"/>
        <v>12000000</v>
      </c>
      <c r="BZ86" s="471">
        <v>15000000</v>
      </c>
      <c r="CA86" s="472">
        <v>0</v>
      </c>
      <c r="CB86" s="472">
        <v>0</v>
      </c>
      <c r="CC86" s="472">
        <v>0</v>
      </c>
      <c r="CD86" s="472">
        <v>0</v>
      </c>
      <c r="CE86" s="472">
        <v>0</v>
      </c>
      <c r="CF86" s="472">
        <v>0</v>
      </c>
      <c r="CG86" s="472">
        <v>0</v>
      </c>
      <c r="CH86" s="472">
        <v>0</v>
      </c>
      <c r="CI86" s="472">
        <v>0</v>
      </c>
      <c r="CJ86" s="472">
        <v>0</v>
      </c>
      <c r="CK86" s="472">
        <v>0</v>
      </c>
      <c r="CL86" s="472">
        <v>0</v>
      </c>
      <c r="CM86" s="472">
        <v>0</v>
      </c>
      <c r="CN86" s="472">
        <v>0</v>
      </c>
      <c r="CO86" s="472">
        <v>0</v>
      </c>
      <c r="CP86" s="473">
        <f t="shared" si="67"/>
        <v>15000000</v>
      </c>
      <c r="CQ86" s="461" t="s">
        <v>303</v>
      </c>
    </row>
    <row r="87" spans="1:95" x14ac:dyDescent="0.25">
      <c r="A87" s="457" t="s">
        <v>391</v>
      </c>
      <c r="B87" s="488" t="s">
        <v>13</v>
      </c>
      <c r="C87" s="459" t="s">
        <v>7</v>
      </c>
      <c r="D87" s="460" t="s">
        <v>1304</v>
      </c>
      <c r="E87" s="461" t="s">
        <v>261</v>
      </c>
      <c r="F87" s="482" t="s">
        <v>288</v>
      </c>
      <c r="G87" s="509" t="s">
        <v>28</v>
      </c>
      <c r="H87" s="464">
        <v>3202</v>
      </c>
      <c r="I87" s="458" t="s">
        <v>201</v>
      </c>
      <c r="J87" s="459" t="s">
        <v>1311</v>
      </c>
      <c r="K87" s="459" t="s">
        <v>1389</v>
      </c>
      <c r="L87" s="459" t="s">
        <v>958</v>
      </c>
      <c r="M87" s="467">
        <v>3202037</v>
      </c>
      <c r="N87" s="459" t="s">
        <v>959</v>
      </c>
      <c r="O87" s="467">
        <v>320203700</v>
      </c>
      <c r="P87" s="481" t="s">
        <v>2197</v>
      </c>
      <c r="Q87" s="508">
        <v>10</v>
      </c>
      <c r="R87" s="494">
        <v>10</v>
      </c>
      <c r="S87" s="494">
        <v>10</v>
      </c>
      <c r="T87" s="494">
        <v>10</v>
      </c>
      <c r="U87" s="510">
        <f t="shared" si="68"/>
        <v>40</v>
      </c>
      <c r="V87" s="471">
        <f t="shared" si="59"/>
        <v>10000000</v>
      </c>
      <c r="W87" s="472">
        <f t="shared" si="60"/>
        <v>10000000</v>
      </c>
      <c r="X87" s="472">
        <f t="shared" si="61"/>
        <v>12000000</v>
      </c>
      <c r="Y87" s="472">
        <f t="shared" si="62"/>
        <v>15000000</v>
      </c>
      <c r="Z87" s="473">
        <f t="shared" si="63"/>
        <v>47000000</v>
      </c>
      <c r="AA87" s="474">
        <v>0</v>
      </c>
      <c r="AB87" s="472">
        <v>10000000</v>
      </c>
      <c r="AC87" s="472">
        <v>0</v>
      </c>
      <c r="AD87" s="472">
        <v>0</v>
      </c>
      <c r="AE87" s="472">
        <v>0</v>
      </c>
      <c r="AF87" s="472">
        <v>0</v>
      </c>
      <c r="AG87" s="472">
        <v>0</v>
      </c>
      <c r="AH87" s="472">
        <v>0</v>
      </c>
      <c r="AI87" s="472">
        <v>0</v>
      </c>
      <c r="AJ87" s="472">
        <v>0</v>
      </c>
      <c r="AK87" s="472">
        <v>0</v>
      </c>
      <c r="AL87" s="472">
        <v>0</v>
      </c>
      <c r="AM87" s="472">
        <v>0</v>
      </c>
      <c r="AN87" s="472">
        <v>0</v>
      </c>
      <c r="AO87" s="472">
        <v>0</v>
      </c>
      <c r="AP87" s="472">
        <v>0</v>
      </c>
      <c r="AQ87" s="475">
        <f t="shared" si="64"/>
        <v>10000000</v>
      </c>
      <c r="AR87" s="471">
        <v>10000000</v>
      </c>
      <c r="AS87" s="472">
        <v>0</v>
      </c>
      <c r="AT87" s="472">
        <v>0</v>
      </c>
      <c r="AU87" s="472">
        <v>0</v>
      </c>
      <c r="AV87" s="472">
        <v>0</v>
      </c>
      <c r="AW87" s="472">
        <v>0</v>
      </c>
      <c r="AX87" s="472">
        <v>0</v>
      </c>
      <c r="AY87" s="472">
        <v>0</v>
      </c>
      <c r="AZ87" s="472">
        <v>0</v>
      </c>
      <c r="BA87" s="472">
        <v>0</v>
      </c>
      <c r="BB87" s="472">
        <v>0</v>
      </c>
      <c r="BC87" s="472">
        <v>0</v>
      </c>
      <c r="BD87" s="472">
        <v>0</v>
      </c>
      <c r="BE87" s="472">
        <v>0</v>
      </c>
      <c r="BF87" s="472">
        <v>0</v>
      </c>
      <c r="BG87" s="472">
        <v>0</v>
      </c>
      <c r="BH87" s="473">
        <f t="shared" si="65"/>
        <v>10000000</v>
      </c>
      <c r="BI87" s="474">
        <v>12000000</v>
      </c>
      <c r="BJ87" s="472">
        <v>0</v>
      </c>
      <c r="BK87" s="472">
        <v>0</v>
      </c>
      <c r="BL87" s="472">
        <v>0</v>
      </c>
      <c r="BM87" s="472">
        <v>0</v>
      </c>
      <c r="BN87" s="472">
        <v>0</v>
      </c>
      <c r="BO87" s="472">
        <v>0</v>
      </c>
      <c r="BP87" s="472">
        <v>0</v>
      </c>
      <c r="BQ87" s="472">
        <v>0</v>
      </c>
      <c r="BR87" s="472">
        <v>0</v>
      </c>
      <c r="BS87" s="472">
        <v>0</v>
      </c>
      <c r="BT87" s="472">
        <v>0</v>
      </c>
      <c r="BU87" s="472">
        <v>0</v>
      </c>
      <c r="BV87" s="472">
        <v>0</v>
      </c>
      <c r="BW87" s="472">
        <v>0</v>
      </c>
      <c r="BX87" s="472">
        <v>0</v>
      </c>
      <c r="BY87" s="475">
        <f t="shared" si="66"/>
        <v>12000000</v>
      </c>
      <c r="BZ87" s="471">
        <v>15000000</v>
      </c>
      <c r="CA87" s="472">
        <v>0</v>
      </c>
      <c r="CB87" s="472">
        <v>0</v>
      </c>
      <c r="CC87" s="472">
        <v>0</v>
      </c>
      <c r="CD87" s="472">
        <v>0</v>
      </c>
      <c r="CE87" s="472">
        <v>0</v>
      </c>
      <c r="CF87" s="472">
        <v>0</v>
      </c>
      <c r="CG87" s="472">
        <v>0</v>
      </c>
      <c r="CH87" s="472">
        <v>0</v>
      </c>
      <c r="CI87" s="472">
        <v>0</v>
      </c>
      <c r="CJ87" s="472">
        <v>0</v>
      </c>
      <c r="CK87" s="472">
        <v>0</v>
      </c>
      <c r="CL87" s="472">
        <v>0</v>
      </c>
      <c r="CM87" s="472">
        <v>0</v>
      </c>
      <c r="CN87" s="472">
        <v>0</v>
      </c>
      <c r="CO87" s="472">
        <v>0</v>
      </c>
      <c r="CP87" s="473">
        <f t="shared" si="67"/>
        <v>15000000</v>
      </c>
      <c r="CQ87" s="461" t="s">
        <v>303</v>
      </c>
    </row>
    <row r="88" spans="1:95" x14ac:dyDescent="0.25">
      <c r="A88" s="457" t="s">
        <v>392</v>
      </c>
      <c r="B88" s="488" t="s">
        <v>13</v>
      </c>
      <c r="C88" s="459" t="s">
        <v>7</v>
      </c>
      <c r="D88" s="460" t="s">
        <v>1304</v>
      </c>
      <c r="E88" s="461" t="s">
        <v>261</v>
      </c>
      <c r="F88" s="482" t="s">
        <v>288</v>
      </c>
      <c r="G88" s="509" t="s">
        <v>28</v>
      </c>
      <c r="H88" s="464">
        <v>3202</v>
      </c>
      <c r="I88" s="458" t="s">
        <v>201</v>
      </c>
      <c r="J88" s="459" t="s">
        <v>672</v>
      </c>
      <c r="K88" s="477" t="s">
        <v>1390</v>
      </c>
      <c r="L88" s="459" t="s">
        <v>960</v>
      </c>
      <c r="M88" s="467">
        <v>3202050</v>
      </c>
      <c r="N88" s="459" t="s">
        <v>961</v>
      </c>
      <c r="O88" s="467">
        <v>320305000</v>
      </c>
      <c r="P88" s="481" t="s">
        <v>2197</v>
      </c>
      <c r="Q88" s="508">
        <v>10</v>
      </c>
      <c r="R88" s="494">
        <v>10</v>
      </c>
      <c r="S88" s="494">
        <v>10</v>
      </c>
      <c r="T88" s="494">
        <v>10</v>
      </c>
      <c r="U88" s="510">
        <f t="shared" si="68"/>
        <v>40</v>
      </c>
      <c r="V88" s="471">
        <f t="shared" si="59"/>
        <v>215000000</v>
      </c>
      <c r="W88" s="472">
        <f t="shared" si="60"/>
        <v>521791580</v>
      </c>
      <c r="X88" s="472">
        <f t="shared" si="61"/>
        <v>800000000</v>
      </c>
      <c r="Y88" s="472">
        <f t="shared" si="62"/>
        <v>748208420</v>
      </c>
      <c r="Z88" s="473">
        <f t="shared" si="63"/>
        <v>2285000000</v>
      </c>
      <c r="AA88" s="474">
        <v>0</v>
      </c>
      <c r="AB88" s="472">
        <v>85000000</v>
      </c>
      <c r="AC88" s="472">
        <v>0</v>
      </c>
      <c r="AD88" s="472">
        <v>0</v>
      </c>
      <c r="AE88" s="472">
        <v>0</v>
      </c>
      <c r="AF88" s="472">
        <v>0</v>
      </c>
      <c r="AG88" s="472">
        <v>0</v>
      </c>
      <c r="AH88" s="472">
        <v>0</v>
      </c>
      <c r="AI88" s="472">
        <v>0</v>
      </c>
      <c r="AJ88" s="472">
        <v>0</v>
      </c>
      <c r="AK88" s="472">
        <v>0</v>
      </c>
      <c r="AL88" s="472">
        <v>0</v>
      </c>
      <c r="AM88" s="472">
        <v>0</v>
      </c>
      <c r="AN88" s="472">
        <v>0</v>
      </c>
      <c r="AO88" s="472">
        <v>130000000</v>
      </c>
      <c r="AP88" s="472">
        <v>0</v>
      </c>
      <c r="AQ88" s="475">
        <f t="shared" si="64"/>
        <v>215000000</v>
      </c>
      <c r="AR88" s="471">
        <v>190000000</v>
      </c>
      <c r="AS88" s="472">
        <v>0</v>
      </c>
      <c r="AT88" s="472">
        <v>0</v>
      </c>
      <c r="AU88" s="472">
        <v>0</v>
      </c>
      <c r="AV88" s="472">
        <v>0</v>
      </c>
      <c r="AW88" s="472">
        <v>0</v>
      </c>
      <c r="AX88" s="472">
        <v>0</v>
      </c>
      <c r="AY88" s="472">
        <v>0</v>
      </c>
      <c r="AZ88" s="472">
        <v>0</v>
      </c>
      <c r="BA88" s="472">
        <v>0</v>
      </c>
      <c r="BB88" s="472">
        <v>0</v>
      </c>
      <c r="BC88" s="472">
        <v>0</v>
      </c>
      <c r="BD88" s="472">
        <v>0</v>
      </c>
      <c r="BE88" s="472">
        <v>0</v>
      </c>
      <c r="BF88" s="472">
        <v>331791580</v>
      </c>
      <c r="BG88" s="472">
        <v>0</v>
      </c>
      <c r="BH88" s="473">
        <f t="shared" si="65"/>
        <v>521791580</v>
      </c>
      <c r="BI88" s="474">
        <v>200000000</v>
      </c>
      <c r="BJ88" s="472">
        <v>0</v>
      </c>
      <c r="BK88" s="472">
        <v>0</v>
      </c>
      <c r="BL88" s="472">
        <v>0</v>
      </c>
      <c r="BM88" s="472">
        <v>0</v>
      </c>
      <c r="BN88" s="472">
        <v>0</v>
      </c>
      <c r="BO88" s="472">
        <v>0</v>
      </c>
      <c r="BP88" s="472">
        <v>0</v>
      </c>
      <c r="BQ88" s="472">
        <v>0</v>
      </c>
      <c r="BR88" s="472">
        <v>0</v>
      </c>
      <c r="BS88" s="472">
        <v>0</v>
      </c>
      <c r="BT88" s="472">
        <v>0</v>
      </c>
      <c r="BU88" s="472">
        <v>0</v>
      </c>
      <c r="BV88" s="472">
        <v>0</v>
      </c>
      <c r="BW88" s="472">
        <v>600000000</v>
      </c>
      <c r="BX88" s="472">
        <v>0</v>
      </c>
      <c r="BY88" s="475">
        <f t="shared" si="66"/>
        <v>800000000</v>
      </c>
      <c r="BZ88" s="471">
        <v>210000000</v>
      </c>
      <c r="CA88" s="472">
        <v>0</v>
      </c>
      <c r="CB88" s="472">
        <v>0</v>
      </c>
      <c r="CC88" s="472">
        <v>0</v>
      </c>
      <c r="CD88" s="472">
        <v>0</v>
      </c>
      <c r="CE88" s="472">
        <v>0</v>
      </c>
      <c r="CF88" s="472">
        <v>0</v>
      </c>
      <c r="CG88" s="472">
        <v>0</v>
      </c>
      <c r="CH88" s="472">
        <v>0</v>
      </c>
      <c r="CI88" s="472">
        <v>0</v>
      </c>
      <c r="CJ88" s="472">
        <v>0</v>
      </c>
      <c r="CK88" s="472">
        <v>0</v>
      </c>
      <c r="CL88" s="472">
        <v>0</v>
      </c>
      <c r="CM88" s="472">
        <v>0</v>
      </c>
      <c r="CN88" s="472">
        <v>538208420</v>
      </c>
      <c r="CO88" s="472">
        <v>0</v>
      </c>
      <c r="CP88" s="473">
        <f t="shared" si="67"/>
        <v>748208420</v>
      </c>
      <c r="CQ88" s="461" t="s">
        <v>303</v>
      </c>
    </row>
    <row r="89" spans="1:95" x14ac:dyDescent="0.25">
      <c r="A89" s="457" t="s">
        <v>393</v>
      </c>
      <c r="B89" s="488" t="s">
        <v>7</v>
      </c>
      <c r="C89" s="459" t="s">
        <v>1204</v>
      </c>
      <c r="D89" s="460" t="s">
        <v>1970</v>
      </c>
      <c r="E89" s="461" t="s">
        <v>261</v>
      </c>
      <c r="F89" s="482" t="s">
        <v>288</v>
      </c>
      <c r="G89" s="476" t="s">
        <v>584</v>
      </c>
      <c r="H89" s="464">
        <v>3206</v>
      </c>
      <c r="I89" s="458" t="s">
        <v>200</v>
      </c>
      <c r="J89" s="459" t="s">
        <v>1191</v>
      </c>
      <c r="K89" s="459" t="s">
        <v>1391</v>
      </c>
      <c r="L89" s="459" t="s">
        <v>962</v>
      </c>
      <c r="M89" s="467">
        <v>3206016</v>
      </c>
      <c r="N89" s="459" t="s">
        <v>963</v>
      </c>
      <c r="O89" s="467">
        <v>320601600</v>
      </c>
      <c r="P89" s="460" t="s">
        <v>2197</v>
      </c>
      <c r="Q89" s="468">
        <v>0</v>
      </c>
      <c r="R89" s="494">
        <v>20</v>
      </c>
      <c r="S89" s="494">
        <v>20</v>
      </c>
      <c r="T89" s="469">
        <v>0</v>
      </c>
      <c r="U89" s="504">
        <f t="shared" si="68"/>
        <v>40</v>
      </c>
      <c r="V89" s="471">
        <f t="shared" si="59"/>
        <v>0</v>
      </c>
      <c r="W89" s="472">
        <f t="shared" si="60"/>
        <v>0</v>
      </c>
      <c r="X89" s="472">
        <f t="shared" si="61"/>
        <v>0</v>
      </c>
      <c r="Y89" s="472">
        <f t="shared" si="62"/>
        <v>0</v>
      </c>
      <c r="Z89" s="473">
        <f t="shared" si="63"/>
        <v>0</v>
      </c>
      <c r="AA89" s="474">
        <v>0</v>
      </c>
      <c r="AB89" s="472">
        <v>0</v>
      </c>
      <c r="AC89" s="472">
        <v>0</v>
      </c>
      <c r="AD89" s="472">
        <v>0</v>
      </c>
      <c r="AE89" s="472">
        <v>0</v>
      </c>
      <c r="AF89" s="472">
        <v>0</v>
      </c>
      <c r="AG89" s="472">
        <v>0</v>
      </c>
      <c r="AH89" s="472">
        <v>0</v>
      </c>
      <c r="AI89" s="472">
        <v>0</v>
      </c>
      <c r="AJ89" s="472">
        <v>0</v>
      </c>
      <c r="AK89" s="472">
        <v>0</v>
      </c>
      <c r="AL89" s="472">
        <v>0</v>
      </c>
      <c r="AM89" s="472">
        <v>0</v>
      </c>
      <c r="AN89" s="472">
        <v>0</v>
      </c>
      <c r="AO89" s="472">
        <v>0</v>
      </c>
      <c r="AP89" s="472">
        <v>0</v>
      </c>
      <c r="AQ89" s="475">
        <f t="shared" si="64"/>
        <v>0</v>
      </c>
      <c r="AR89" s="471">
        <v>0</v>
      </c>
      <c r="AS89" s="472">
        <v>0</v>
      </c>
      <c r="AT89" s="472">
        <v>0</v>
      </c>
      <c r="AU89" s="472">
        <v>0</v>
      </c>
      <c r="AV89" s="472">
        <v>0</v>
      </c>
      <c r="AW89" s="472">
        <v>0</v>
      </c>
      <c r="AX89" s="472">
        <v>0</v>
      </c>
      <c r="AY89" s="472">
        <v>0</v>
      </c>
      <c r="AZ89" s="472">
        <v>0</v>
      </c>
      <c r="BA89" s="472">
        <v>0</v>
      </c>
      <c r="BB89" s="472">
        <v>0</v>
      </c>
      <c r="BC89" s="472">
        <v>0</v>
      </c>
      <c r="BD89" s="472">
        <v>0</v>
      </c>
      <c r="BE89" s="472">
        <v>0</v>
      </c>
      <c r="BF89" s="472">
        <v>0</v>
      </c>
      <c r="BG89" s="472">
        <v>0</v>
      </c>
      <c r="BH89" s="473">
        <f t="shared" si="65"/>
        <v>0</v>
      </c>
      <c r="BI89" s="474">
        <v>0</v>
      </c>
      <c r="BJ89" s="472">
        <v>0</v>
      </c>
      <c r="BK89" s="472">
        <v>0</v>
      </c>
      <c r="BL89" s="472">
        <v>0</v>
      </c>
      <c r="BM89" s="472">
        <v>0</v>
      </c>
      <c r="BN89" s="472">
        <v>0</v>
      </c>
      <c r="BO89" s="472">
        <v>0</v>
      </c>
      <c r="BP89" s="472">
        <v>0</v>
      </c>
      <c r="BQ89" s="472">
        <v>0</v>
      </c>
      <c r="BR89" s="472">
        <v>0</v>
      </c>
      <c r="BS89" s="472">
        <v>0</v>
      </c>
      <c r="BT89" s="472">
        <v>0</v>
      </c>
      <c r="BU89" s="472">
        <v>0</v>
      </c>
      <c r="BV89" s="472">
        <v>0</v>
      </c>
      <c r="BW89" s="472">
        <v>0</v>
      </c>
      <c r="BX89" s="472">
        <v>0</v>
      </c>
      <c r="BY89" s="475">
        <f t="shared" si="66"/>
        <v>0</v>
      </c>
      <c r="BZ89" s="471">
        <v>0</v>
      </c>
      <c r="CA89" s="472">
        <v>0</v>
      </c>
      <c r="CB89" s="472">
        <v>0</v>
      </c>
      <c r="CC89" s="472">
        <v>0</v>
      </c>
      <c r="CD89" s="472">
        <v>0</v>
      </c>
      <c r="CE89" s="472">
        <v>0</v>
      </c>
      <c r="CF89" s="472">
        <v>0</v>
      </c>
      <c r="CG89" s="472">
        <v>0</v>
      </c>
      <c r="CH89" s="472">
        <v>0</v>
      </c>
      <c r="CI89" s="472">
        <v>0</v>
      </c>
      <c r="CJ89" s="472">
        <v>0</v>
      </c>
      <c r="CK89" s="472">
        <v>0</v>
      </c>
      <c r="CL89" s="472">
        <v>0</v>
      </c>
      <c r="CM89" s="472">
        <v>0</v>
      </c>
      <c r="CN89" s="472">
        <v>0</v>
      </c>
      <c r="CO89" s="472">
        <v>0</v>
      </c>
      <c r="CP89" s="473">
        <f t="shared" si="67"/>
        <v>0</v>
      </c>
      <c r="CQ89" s="461" t="s">
        <v>303</v>
      </c>
    </row>
    <row r="90" spans="1:95" x14ac:dyDescent="0.25">
      <c r="A90" s="457" t="s">
        <v>394</v>
      </c>
      <c r="B90" s="488" t="s">
        <v>13</v>
      </c>
      <c r="C90" s="459" t="s">
        <v>7</v>
      </c>
      <c r="D90" s="460" t="s">
        <v>1304</v>
      </c>
      <c r="E90" s="461" t="s">
        <v>261</v>
      </c>
      <c r="F90" s="482" t="s">
        <v>288</v>
      </c>
      <c r="G90" s="476" t="s">
        <v>584</v>
      </c>
      <c r="H90" s="464">
        <v>3206</v>
      </c>
      <c r="I90" s="458" t="s">
        <v>200</v>
      </c>
      <c r="J90" s="459" t="s">
        <v>673</v>
      </c>
      <c r="K90" s="459" t="s">
        <v>1392</v>
      </c>
      <c r="L90" s="459" t="s">
        <v>964</v>
      </c>
      <c r="M90" s="467">
        <v>3206003</v>
      </c>
      <c r="N90" s="459" t="s">
        <v>965</v>
      </c>
      <c r="O90" s="467">
        <v>320600500</v>
      </c>
      <c r="P90" s="460" t="s">
        <v>2197</v>
      </c>
      <c r="Q90" s="508">
        <v>0</v>
      </c>
      <c r="R90" s="494">
        <v>1</v>
      </c>
      <c r="S90" s="494">
        <v>0</v>
      </c>
      <c r="T90" s="494">
        <v>1</v>
      </c>
      <c r="U90" s="510">
        <f t="shared" si="68"/>
        <v>2</v>
      </c>
      <c r="V90" s="471">
        <f t="shared" si="59"/>
        <v>0</v>
      </c>
      <c r="W90" s="472">
        <f t="shared" si="60"/>
        <v>0</v>
      </c>
      <c r="X90" s="472">
        <f t="shared" si="61"/>
        <v>0</v>
      </c>
      <c r="Y90" s="472">
        <f t="shared" si="62"/>
        <v>0</v>
      </c>
      <c r="Z90" s="473">
        <f t="shared" si="63"/>
        <v>0</v>
      </c>
      <c r="AA90" s="474">
        <v>0</v>
      </c>
      <c r="AB90" s="472">
        <v>0</v>
      </c>
      <c r="AC90" s="472">
        <v>0</v>
      </c>
      <c r="AD90" s="472">
        <v>0</v>
      </c>
      <c r="AE90" s="472">
        <v>0</v>
      </c>
      <c r="AF90" s="472">
        <v>0</v>
      </c>
      <c r="AG90" s="472">
        <v>0</v>
      </c>
      <c r="AH90" s="472">
        <v>0</v>
      </c>
      <c r="AI90" s="472">
        <v>0</v>
      </c>
      <c r="AJ90" s="472">
        <v>0</v>
      </c>
      <c r="AK90" s="472">
        <v>0</v>
      </c>
      <c r="AL90" s="472">
        <v>0</v>
      </c>
      <c r="AM90" s="472">
        <v>0</v>
      </c>
      <c r="AN90" s="472">
        <v>0</v>
      </c>
      <c r="AO90" s="472">
        <v>0</v>
      </c>
      <c r="AP90" s="472">
        <v>0</v>
      </c>
      <c r="AQ90" s="475">
        <f t="shared" si="64"/>
        <v>0</v>
      </c>
      <c r="AR90" s="471">
        <v>0</v>
      </c>
      <c r="AS90" s="472">
        <v>0</v>
      </c>
      <c r="AT90" s="472">
        <v>0</v>
      </c>
      <c r="AU90" s="472">
        <v>0</v>
      </c>
      <c r="AV90" s="472">
        <v>0</v>
      </c>
      <c r="AW90" s="472">
        <v>0</v>
      </c>
      <c r="AX90" s="472">
        <v>0</v>
      </c>
      <c r="AY90" s="472">
        <v>0</v>
      </c>
      <c r="AZ90" s="472">
        <v>0</v>
      </c>
      <c r="BA90" s="472">
        <v>0</v>
      </c>
      <c r="BB90" s="472">
        <v>0</v>
      </c>
      <c r="BC90" s="472">
        <v>0</v>
      </c>
      <c r="BD90" s="472">
        <v>0</v>
      </c>
      <c r="BE90" s="472">
        <v>0</v>
      </c>
      <c r="BF90" s="472">
        <v>0</v>
      </c>
      <c r="BG90" s="472">
        <v>0</v>
      </c>
      <c r="BH90" s="473">
        <f t="shared" si="65"/>
        <v>0</v>
      </c>
      <c r="BI90" s="474">
        <v>0</v>
      </c>
      <c r="BJ90" s="472">
        <v>0</v>
      </c>
      <c r="BK90" s="472">
        <v>0</v>
      </c>
      <c r="BL90" s="472">
        <v>0</v>
      </c>
      <c r="BM90" s="472">
        <v>0</v>
      </c>
      <c r="BN90" s="472">
        <v>0</v>
      </c>
      <c r="BO90" s="472">
        <v>0</v>
      </c>
      <c r="BP90" s="472">
        <v>0</v>
      </c>
      <c r="BQ90" s="472">
        <v>0</v>
      </c>
      <c r="BR90" s="472">
        <v>0</v>
      </c>
      <c r="BS90" s="472">
        <v>0</v>
      </c>
      <c r="BT90" s="472">
        <v>0</v>
      </c>
      <c r="BU90" s="472">
        <v>0</v>
      </c>
      <c r="BV90" s="472">
        <v>0</v>
      </c>
      <c r="BW90" s="472">
        <v>0</v>
      </c>
      <c r="BX90" s="472">
        <v>0</v>
      </c>
      <c r="BY90" s="475">
        <f t="shared" si="66"/>
        <v>0</v>
      </c>
      <c r="BZ90" s="471">
        <v>0</v>
      </c>
      <c r="CA90" s="472">
        <v>0</v>
      </c>
      <c r="CB90" s="472">
        <v>0</v>
      </c>
      <c r="CC90" s="472">
        <v>0</v>
      </c>
      <c r="CD90" s="472">
        <v>0</v>
      </c>
      <c r="CE90" s="472">
        <v>0</v>
      </c>
      <c r="CF90" s="472">
        <v>0</v>
      </c>
      <c r="CG90" s="472">
        <v>0</v>
      </c>
      <c r="CH90" s="472">
        <v>0</v>
      </c>
      <c r="CI90" s="472">
        <v>0</v>
      </c>
      <c r="CJ90" s="472">
        <v>0</v>
      </c>
      <c r="CK90" s="472">
        <v>0</v>
      </c>
      <c r="CL90" s="472">
        <v>0</v>
      </c>
      <c r="CM90" s="472">
        <v>0</v>
      </c>
      <c r="CN90" s="472">
        <v>0</v>
      </c>
      <c r="CO90" s="472">
        <v>0</v>
      </c>
      <c r="CP90" s="473">
        <f t="shared" si="67"/>
        <v>0</v>
      </c>
      <c r="CQ90" s="461" t="s">
        <v>303</v>
      </c>
    </row>
    <row r="91" spans="1:95" x14ac:dyDescent="0.25">
      <c r="A91" s="457" t="s">
        <v>395</v>
      </c>
      <c r="B91" s="488" t="s">
        <v>13</v>
      </c>
      <c r="C91" s="459" t="s">
        <v>1204</v>
      </c>
      <c r="D91" s="460" t="s">
        <v>1304</v>
      </c>
      <c r="E91" s="461" t="s">
        <v>261</v>
      </c>
      <c r="F91" s="482" t="s">
        <v>288</v>
      </c>
      <c r="G91" s="476" t="s">
        <v>584</v>
      </c>
      <c r="H91" s="464">
        <v>3206</v>
      </c>
      <c r="I91" s="458" t="s">
        <v>201</v>
      </c>
      <c r="J91" s="459" t="s">
        <v>674</v>
      </c>
      <c r="K91" s="459" t="s">
        <v>1393</v>
      </c>
      <c r="L91" s="459" t="s">
        <v>966</v>
      </c>
      <c r="M91" s="467">
        <v>3208006</v>
      </c>
      <c r="N91" s="459" t="s">
        <v>967</v>
      </c>
      <c r="O91" s="467">
        <v>320800600</v>
      </c>
      <c r="P91" s="481" t="s">
        <v>2197</v>
      </c>
      <c r="Q91" s="508">
        <v>1</v>
      </c>
      <c r="R91" s="494">
        <v>1</v>
      </c>
      <c r="S91" s="494">
        <v>1</v>
      </c>
      <c r="T91" s="494">
        <v>1</v>
      </c>
      <c r="U91" s="510">
        <f t="shared" si="68"/>
        <v>4</v>
      </c>
      <c r="V91" s="471">
        <f t="shared" si="59"/>
        <v>10000000</v>
      </c>
      <c r="W91" s="472">
        <f t="shared" si="60"/>
        <v>6000000</v>
      </c>
      <c r="X91" s="472">
        <f t="shared" si="61"/>
        <v>15000000</v>
      </c>
      <c r="Y91" s="472">
        <f t="shared" si="62"/>
        <v>15000000</v>
      </c>
      <c r="Z91" s="473">
        <f t="shared" si="63"/>
        <v>46000000</v>
      </c>
      <c r="AA91" s="474">
        <v>10000000</v>
      </c>
      <c r="AB91" s="472">
        <v>0</v>
      </c>
      <c r="AC91" s="472">
        <v>0</v>
      </c>
      <c r="AD91" s="472">
        <v>0</v>
      </c>
      <c r="AE91" s="472">
        <v>0</v>
      </c>
      <c r="AF91" s="472">
        <v>0</v>
      </c>
      <c r="AG91" s="472">
        <v>0</v>
      </c>
      <c r="AH91" s="472">
        <v>0</v>
      </c>
      <c r="AI91" s="472">
        <v>0</v>
      </c>
      <c r="AJ91" s="472">
        <v>0</v>
      </c>
      <c r="AK91" s="472">
        <v>0</v>
      </c>
      <c r="AL91" s="472">
        <v>0</v>
      </c>
      <c r="AM91" s="472">
        <v>0</v>
      </c>
      <c r="AN91" s="472">
        <v>0</v>
      </c>
      <c r="AO91" s="472">
        <v>0</v>
      </c>
      <c r="AP91" s="472">
        <v>0</v>
      </c>
      <c r="AQ91" s="475">
        <f t="shared" si="64"/>
        <v>10000000</v>
      </c>
      <c r="AR91" s="471">
        <v>6000000</v>
      </c>
      <c r="AS91" s="472">
        <v>0</v>
      </c>
      <c r="AT91" s="472">
        <v>0</v>
      </c>
      <c r="AU91" s="472">
        <v>0</v>
      </c>
      <c r="AV91" s="472">
        <v>0</v>
      </c>
      <c r="AW91" s="472">
        <v>0</v>
      </c>
      <c r="AX91" s="472">
        <v>0</v>
      </c>
      <c r="AY91" s="472">
        <v>0</v>
      </c>
      <c r="AZ91" s="472">
        <v>0</v>
      </c>
      <c r="BA91" s="472">
        <v>0</v>
      </c>
      <c r="BB91" s="472">
        <v>0</v>
      </c>
      <c r="BC91" s="472">
        <v>0</v>
      </c>
      <c r="BD91" s="472">
        <v>0</v>
      </c>
      <c r="BE91" s="472">
        <v>0</v>
      </c>
      <c r="BF91" s="472">
        <v>0</v>
      </c>
      <c r="BG91" s="472">
        <v>0</v>
      </c>
      <c r="BH91" s="473">
        <f t="shared" si="65"/>
        <v>6000000</v>
      </c>
      <c r="BI91" s="474">
        <v>15000000</v>
      </c>
      <c r="BJ91" s="472">
        <v>0</v>
      </c>
      <c r="BK91" s="472">
        <v>0</v>
      </c>
      <c r="BL91" s="472">
        <v>0</v>
      </c>
      <c r="BM91" s="472">
        <v>0</v>
      </c>
      <c r="BN91" s="472">
        <v>0</v>
      </c>
      <c r="BO91" s="472">
        <v>0</v>
      </c>
      <c r="BP91" s="472">
        <v>0</v>
      </c>
      <c r="BQ91" s="472">
        <v>0</v>
      </c>
      <c r="BR91" s="472">
        <v>0</v>
      </c>
      <c r="BS91" s="472">
        <v>0</v>
      </c>
      <c r="BT91" s="472">
        <v>0</v>
      </c>
      <c r="BU91" s="472">
        <v>0</v>
      </c>
      <c r="BV91" s="472">
        <v>0</v>
      </c>
      <c r="BW91" s="472">
        <v>0</v>
      </c>
      <c r="BX91" s="472">
        <v>0</v>
      </c>
      <c r="BY91" s="475">
        <f t="shared" si="66"/>
        <v>15000000</v>
      </c>
      <c r="BZ91" s="471">
        <v>15000000</v>
      </c>
      <c r="CA91" s="472">
        <v>0</v>
      </c>
      <c r="CB91" s="472">
        <v>0</v>
      </c>
      <c r="CC91" s="472">
        <v>0</v>
      </c>
      <c r="CD91" s="472">
        <v>0</v>
      </c>
      <c r="CE91" s="472">
        <v>0</v>
      </c>
      <c r="CF91" s="472">
        <v>0</v>
      </c>
      <c r="CG91" s="472">
        <v>0</v>
      </c>
      <c r="CH91" s="472">
        <v>0</v>
      </c>
      <c r="CI91" s="472">
        <v>0</v>
      </c>
      <c r="CJ91" s="472">
        <v>0</v>
      </c>
      <c r="CK91" s="472">
        <v>0</v>
      </c>
      <c r="CL91" s="472">
        <v>0</v>
      </c>
      <c r="CM91" s="472">
        <v>0</v>
      </c>
      <c r="CN91" s="472">
        <v>0</v>
      </c>
      <c r="CO91" s="472">
        <v>0</v>
      </c>
      <c r="CP91" s="473">
        <f t="shared" si="67"/>
        <v>15000000</v>
      </c>
      <c r="CQ91" s="461" t="s">
        <v>299</v>
      </c>
    </row>
    <row r="92" spans="1:95" x14ac:dyDescent="0.25">
      <c r="A92" s="457" t="s">
        <v>396</v>
      </c>
      <c r="B92" s="488" t="s">
        <v>13</v>
      </c>
      <c r="C92" s="459" t="s">
        <v>14</v>
      </c>
      <c r="D92" s="460" t="s">
        <v>1304</v>
      </c>
      <c r="E92" s="461" t="s">
        <v>261</v>
      </c>
      <c r="F92" s="482" t="s">
        <v>288</v>
      </c>
      <c r="G92" s="476" t="s">
        <v>584</v>
      </c>
      <c r="H92" s="464">
        <v>3206</v>
      </c>
      <c r="I92" s="458" t="s">
        <v>200</v>
      </c>
      <c r="J92" s="459" t="s">
        <v>675</v>
      </c>
      <c r="K92" s="459" t="s">
        <v>1394</v>
      </c>
      <c r="L92" s="459" t="s">
        <v>968</v>
      </c>
      <c r="M92" s="467">
        <v>3208010</v>
      </c>
      <c r="N92" s="459" t="s">
        <v>969</v>
      </c>
      <c r="O92" s="467">
        <v>320801000</v>
      </c>
      <c r="P92" s="460" t="s">
        <v>2197</v>
      </c>
      <c r="Q92" s="508">
        <v>120</v>
      </c>
      <c r="R92" s="494">
        <v>120</v>
      </c>
      <c r="S92" s="494">
        <v>120</v>
      </c>
      <c r="T92" s="494">
        <v>120</v>
      </c>
      <c r="U92" s="510">
        <f t="shared" si="68"/>
        <v>480</v>
      </c>
      <c r="V92" s="471">
        <f t="shared" si="59"/>
        <v>0</v>
      </c>
      <c r="W92" s="472">
        <f t="shared" si="60"/>
        <v>0</v>
      </c>
      <c r="X92" s="472">
        <f t="shared" si="61"/>
        <v>0</v>
      </c>
      <c r="Y92" s="472">
        <f t="shared" si="62"/>
        <v>0</v>
      </c>
      <c r="Z92" s="473">
        <f t="shared" si="63"/>
        <v>0</v>
      </c>
      <c r="AA92" s="474">
        <v>0</v>
      </c>
      <c r="AB92" s="472">
        <v>0</v>
      </c>
      <c r="AC92" s="472">
        <v>0</v>
      </c>
      <c r="AD92" s="472">
        <v>0</v>
      </c>
      <c r="AE92" s="472">
        <v>0</v>
      </c>
      <c r="AF92" s="472">
        <v>0</v>
      </c>
      <c r="AG92" s="472">
        <v>0</v>
      </c>
      <c r="AH92" s="472">
        <v>0</v>
      </c>
      <c r="AI92" s="472">
        <v>0</v>
      </c>
      <c r="AJ92" s="472">
        <v>0</v>
      </c>
      <c r="AK92" s="472">
        <v>0</v>
      </c>
      <c r="AL92" s="472">
        <v>0</v>
      </c>
      <c r="AM92" s="472">
        <v>0</v>
      </c>
      <c r="AN92" s="472">
        <v>0</v>
      </c>
      <c r="AO92" s="472">
        <v>0</v>
      </c>
      <c r="AP92" s="472">
        <v>0</v>
      </c>
      <c r="AQ92" s="475">
        <f t="shared" si="64"/>
        <v>0</v>
      </c>
      <c r="AR92" s="471">
        <v>0</v>
      </c>
      <c r="AS92" s="472">
        <v>0</v>
      </c>
      <c r="AT92" s="472">
        <v>0</v>
      </c>
      <c r="AU92" s="472">
        <v>0</v>
      </c>
      <c r="AV92" s="472">
        <v>0</v>
      </c>
      <c r="AW92" s="472">
        <v>0</v>
      </c>
      <c r="AX92" s="472">
        <v>0</v>
      </c>
      <c r="AY92" s="472">
        <v>0</v>
      </c>
      <c r="AZ92" s="472">
        <v>0</v>
      </c>
      <c r="BA92" s="472">
        <v>0</v>
      </c>
      <c r="BB92" s="472">
        <v>0</v>
      </c>
      <c r="BC92" s="472">
        <v>0</v>
      </c>
      <c r="BD92" s="472">
        <v>0</v>
      </c>
      <c r="BE92" s="472">
        <v>0</v>
      </c>
      <c r="BF92" s="472">
        <v>0</v>
      </c>
      <c r="BG92" s="472">
        <v>0</v>
      </c>
      <c r="BH92" s="473">
        <f t="shared" si="65"/>
        <v>0</v>
      </c>
      <c r="BI92" s="474">
        <v>0</v>
      </c>
      <c r="BJ92" s="472">
        <v>0</v>
      </c>
      <c r="BK92" s="472">
        <v>0</v>
      </c>
      <c r="BL92" s="472">
        <v>0</v>
      </c>
      <c r="BM92" s="472">
        <v>0</v>
      </c>
      <c r="BN92" s="472">
        <v>0</v>
      </c>
      <c r="BO92" s="472">
        <v>0</v>
      </c>
      <c r="BP92" s="472">
        <v>0</v>
      </c>
      <c r="BQ92" s="472">
        <v>0</v>
      </c>
      <c r="BR92" s="472">
        <v>0</v>
      </c>
      <c r="BS92" s="472">
        <v>0</v>
      </c>
      <c r="BT92" s="472">
        <v>0</v>
      </c>
      <c r="BU92" s="472">
        <v>0</v>
      </c>
      <c r="BV92" s="472">
        <v>0</v>
      </c>
      <c r="BW92" s="472">
        <v>0</v>
      </c>
      <c r="BX92" s="472">
        <v>0</v>
      </c>
      <c r="BY92" s="475">
        <f t="shared" si="66"/>
        <v>0</v>
      </c>
      <c r="BZ92" s="471">
        <v>0</v>
      </c>
      <c r="CA92" s="472">
        <v>0</v>
      </c>
      <c r="CB92" s="472">
        <v>0</v>
      </c>
      <c r="CC92" s="472">
        <v>0</v>
      </c>
      <c r="CD92" s="472">
        <v>0</v>
      </c>
      <c r="CE92" s="472">
        <v>0</v>
      </c>
      <c r="CF92" s="472">
        <v>0</v>
      </c>
      <c r="CG92" s="472">
        <v>0</v>
      </c>
      <c r="CH92" s="472">
        <v>0</v>
      </c>
      <c r="CI92" s="472">
        <v>0</v>
      </c>
      <c r="CJ92" s="472">
        <v>0</v>
      </c>
      <c r="CK92" s="472">
        <v>0</v>
      </c>
      <c r="CL92" s="472">
        <v>0</v>
      </c>
      <c r="CM92" s="472">
        <v>0</v>
      </c>
      <c r="CN92" s="472">
        <v>0</v>
      </c>
      <c r="CO92" s="472">
        <v>0</v>
      </c>
      <c r="CP92" s="473">
        <f t="shared" si="67"/>
        <v>0</v>
      </c>
      <c r="CQ92" s="461" t="s">
        <v>299</v>
      </c>
    </row>
    <row r="93" spans="1:95" x14ac:dyDescent="0.25">
      <c r="A93" s="457" t="s">
        <v>397</v>
      </c>
      <c r="B93" s="458" t="s">
        <v>7</v>
      </c>
      <c r="C93" s="459" t="s">
        <v>1204</v>
      </c>
      <c r="D93" s="460" t="s">
        <v>1944</v>
      </c>
      <c r="E93" s="461" t="s">
        <v>261</v>
      </c>
      <c r="F93" s="462" t="s">
        <v>300</v>
      </c>
      <c r="G93" s="509" t="s">
        <v>16</v>
      </c>
      <c r="H93" s="464">
        <v>4001</v>
      </c>
      <c r="I93" s="458" t="s">
        <v>201</v>
      </c>
      <c r="J93" s="459" t="s">
        <v>676</v>
      </c>
      <c r="K93" s="459" t="s">
        <v>1395</v>
      </c>
      <c r="L93" s="459" t="s">
        <v>17</v>
      </c>
      <c r="M93" s="467">
        <v>4001001</v>
      </c>
      <c r="N93" s="459" t="s">
        <v>18</v>
      </c>
      <c r="O93" s="467">
        <v>400100101</v>
      </c>
      <c r="P93" s="481" t="s">
        <v>2197</v>
      </c>
      <c r="Q93" s="468">
        <v>0.3</v>
      </c>
      <c r="R93" s="469">
        <v>0.3</v>
      </c>
      <c r="S93" s="469">
        <v>0.4</v>
      </c>
      <c r="T93" s="469">
        <v>1</v>
      </c>
      <c r="U93" s="504">
        <f t="shared" si="68"/>
        <v>2</v>
      </c>
      <c r="V93" s="471">
        <f t="shared" si="59"/>
        <v>105350000</v>
      </c>
      <c r="W93" s="472">
        <f t="shared" si="60"/>
        <v>115500000</v>
      </c>
      <c r="X93" s="472">
        <f t="shared" si="61"/>
        <v>125500000</v>
      </c>
      <c r="Y93" s="472">
        <f t="shared" si="62"/>
        <v>135500000</v>
      </c>
      <c r="Z93" s="473">
        <f t="shared" si="63"/>
        <v>481850000</v>
      </c>
      <c r="AA93" s="474">
        <v>105350000</v>
      </c>
      <c r="AB93" s="472">
        <v>0</v>
      </c>
      <c r="AC93" s="472">
        <v>0</v>
      </c>
      <c r="AD93" s="472">
        <v>0</v>
      </c>
      <c r="AE93" s="472">
        <v>0</v>
      </c>
      <c r="AF93" s="472">
        <v>0</v>
      </c>
      <c r="AG93" s="472">
        <v>0</v>
      </c>
      <c r="AH93" s="472">
        <v>0</v>
      </c>
      <c r="AI93" s="472">
        <v>0</v>
      </c>
      <c r="AJ93" s="472">
        <v>0</v>
      </c>
      <c r="AK93" s="472">
        <v>0</v>
      </c>
      <c r="AL93" s="472">
        <v>0</v>
      </c>
      <c r="AM93" s="472">
        <v>0</v>
      </c>
      <c r="AN93" s="472">
        <v>0</v>
      </c>
      <c r="AO93" s="472">
        <v>0</v>
      </c>
      <c r="AP93" s="472">
        <v>0</v>
      </c>
      <c r="AQ93" s="475">
        <f t="shared" si="64"/>
        <v>105350000</v>
      </c>
      <c r="AR93" s="471">
        <v>115500000</v>
      </c>
      <c r="AS93" s="472">
        <v>0</v>
      </c>
      <c r="AT93" s="472">
        <v>0</v>
      </c>
      <c r="AU93" s="472">
        <v>0</v>
      </c>
      <c r="AV93" s="472">
        <v>0</v>
      </c>
      <c r="AW93" s="472">
        <v>0</v>
      </c>
      <c r="AX93" s="472">
        <v>0</v>
      </c>
      <c r="AY93" s="472">
        <v>0</v>
      </c>
      <c r="AZ93" s="472">
        <v>0</v>
      </c>
      <c r="BA93" s="472">
        <v>0</v>
      </c>
      <c r="BB93" s="472">
        <v>0</v>
      </c>
      <c r="BC93" s="472">
        <v>0</v>
      </c>
      <c r="BD93" s="472">
        <v>0</v>
      </c>
      <c r="BE93" s="472">
        <v>0</v>
      </c>
      <c r="BF93" s="472">
        <v>0</v>
      </c>
      <c r="BG93" s="472">
        <v>0</v>
      </c>
      <c r="BH93" s="473">
        <f t="shared" si="65"/>
        <v>115500000</v>
      </c>
      <c r="BI93" s="474">
        <v>125500000</v>
      </c>
      <c r="BJ93" s="472">
        <v>0</v>
      </c>
      <c r="BK93" s="472">
        <v>0</v>
      </c>
      <c r="BL93" s="472">
        <v>0</v>
      </c>
      <c r="BM93" s="472">
        <v>0</v>
      </c>
      <c r="BN93" s="472">
        <v>0</v>
      </c>
      <c r="BO93" s="472">
        <v>0</v>
      </c>
      <c r="BP93" s="472">
        <v>0</v>
      </c>
      <c r="BQ93" s="472">
        <v>0</v>
      </c>
      <c r="BR93" s="472">
        <v>0</v>
      </c>
      <c r="BS93" s="472">
        <v>0</v>
      </c>
      <c r="BT93" s="472">
        <v>0</v>
      </c>
      <c r="BU93" s="472">
        <v>0</v>
      </c>
      <c r="BV93" s="472">
        <v>0</v>
      </c>
      <c r="BW93" s="472">
        <v>0</v>
      </c>
      <c r="BX93" s="472">
        <v>0</v>
      </c>
      <c r="BY93" s="475">
        <f t="shared" si="66"/>
        <v>125500000</v>
      </c>
      <c r="BZ93" s="471">
        <v>135500000</v>
      </c>
      <c r="CA93" s="472">
        <v>0</v>
      </c>
      <c r="CB93" s="472">
        <v>0</v>
      </c>
      <c r="CC93" s="472">
        <v>0</v>
      </c>
      <c r="CD93" s="472">
        <v>0</v>
      </c>
      <c r="CE93" s="472">
        <v>0</v>
      </c>
      <c r="CF93" s="472">
        <v>0</v>
      </c>
      <c r="CG93" s="472">
        <v>0</v>
      </c>
      <c r="CH93" s="472">
        <v>0</v>
      </c>
      <c r="CI93" s="472">
        <v>0</v>
      </c>
      <c r="CJ93" s="472">
        <v>0</v>
      </c>
      <c r="CK93" s="472">
        <v>0</v>
      </c>
      <c r="CL93" s="472">
        <v>0</v>
      </c>
      <c r="CM93" s="472">
        <v>0</v>
      </c>
      <c r="CN93" s="472">
        <v>0</v>
      </c>
      <c r="CO93" s="472">
        <v>0</v>
      </c>
      <c r="CP93" s="473">
        <f t="shared" si="67"/>
        <v>135500000</v>
      </c>
      <c r="CQ93" s="511" t="s">
        <v>567</v>
      </c>
    </row>
    <row r="94" spans="1:95" x14ac:dyDescent="0.25">
      <c r="A94" s="457" t="s">
        <v>398</v>
      </c>
      <c r="B94" s="458" t="s">
        <v>7</v>
      </c>
      <c r="C94" s="459" t="s">
        <v>1204</v>
      </c>
      <c r="D94" s="460" t="s">
        <v>1944</v>
      </c>
      <c r="E94" s="461" t="s">
        <v>261</v>
      </c>
      <c r="F94" s="462" t="s">
        <v>300</v>
      </c>
      <c r="G94" s="509" t="s">
        <v>16</v>
      </c>
      <c r="H94" s="464">
        <v>4001</v>
      </c>
      <c r="I94" s="458" t="s">
        <v>201</v>
      </c>
      <c r="J94" s="459" t="s">
        <v>677</v>
      </c>
      <c r="K94" s="459" t="s">
        <v>1396</v>
      </c>
      <c r="L94" s="459" t="s">
        <v>970</v>
      </c>
      <c r="M94" s="467">
        <v>4001007</v>
      </c>
      <c r="N94" s="459" t="s">
        <v>971</v>
      </c>
      <c r="O94" s="467">
        <v>400100700</v>
      </c>
      <c r="P94" s="481" t="s">
        <v>2197</v>
      </c>
      <c r="Q94" s="468">
        <v>50</v>
      </c>
      <c r="R94" s="469">
        <v>250</v>
      </c>
      <c r="S94" s="469">
        <v>400</v>
      </c>
      <c r="T94" s="469">
        <v>300</v>
      </c>
      <c r="U94" s="504">
        <f t="shared" si="68"/>
        <v>1000</v>
      </c>
      <c r="V94" s="471">
        <f t="shared" si="59"/>
        <v>138000000</v>
      </c>
      <c r="W94" s="472">
        <f t="shared" si="60"/>
        <v>137500000</v>
      </c>
      <c r="X94" s="472">
        <f t="shared" si="61"/>
        <v>147500000</v>
      </c>
      <c r="Y94" s="472">
        <f t="shared" si="62"/>
        <v>157500000</v>
      </c>
      <c r="Z94" s="473">
        <f t="shared" si="63"/>
        <v>580500000</v>
      </c>
      <c r="AA94" s="474">
        <v>138000000</v>
      </c>
      <c r="AB94" s="472">
        <v>0</v>
      </c>
      <c r="AC94" s="472">
        <v>0</v>
      </c>
      <c r="AD94" s="472">
        <v>0</v>
      </c>
      <c r="AE94" s="472">
        <v>0</v>
      </c>
      <c r="AF94" s="472">
        <v>0</v>
      </c>
      <c r="AG94" s="472">
        <v>0</v>
      </c>
      <c r="AH94" s="472">
        <v>0</v>
      </c>
      <c r="AI94" s="472">
        <v>0</v>
      </c>
      <c r="AJ94" s="472">
        <v>0</v>
      </c>
      <c r="AK94" s="472">
        <v>0</v>
      </c>
      <c r="AL94" s="472">
        <v>0</v>
      </c>
      <c r="AM94" s="472">
        <v>0</v>
      </c>
      <c r="AN94" s="472">
        <v>0</v>
      </c>
      <c r="AO94" s="472">
        <v>0</v>
      </c>
      <c r="AP94" s="472">
        <v>0</v>
      </c>
      <c r="AQ94" s="475">
        <f t="shared" si="64"/>
        <v>138000000</v>
      </c>
      <c r="AR94" s="471">
        <v>137500000</v>
      </c>
      <c r="AS94" s="472">
        <v>0</v>
      </c>
      <c r="AT94" s="472">
        <v>0</v>
      </c>
      <c r="AU94" s="472">
        <v>0</v>
      </c>
      <c r="AV94" s="472">
        <v>0</v>
      </c>
      <c r="AW94" s="472">
        <v>0</v>
      </c>
      <c r="AX94" s="472">
        <v>0</v>
      </c>
      <c r="AY94" s="472">
        <v>0</v>
      </c>
      <c r="AZ94" s="472">
        <v>0</v>
      </c>
      <c r="BA94" s="472">
        <v>0</v>
      </c>
      <c r="BB94" s="472">
        <v>0</v>
      </c>
      <c r="BC94" s="472">
        <v>0</v>
      </c>
      <c r="BD94" s="472">
        <v>0</v>
      </c>
      <c r="BE94" s="472">
        <v>0</v>
      </c>
      <c r="BF94" s="472">
        <v>0</v>
      </c>
      <c r="BG94" s="472">
        <v>0</v>
      </c>
      <c r="BH94" s="473">
        <f t="shared" si="65"/>
        <v>137500000</v>
      </c>
      <c r="BI94" s="474">
        <v>147500000</v>
      </c>
      <c r="BJ94" s="472">
        <v>0</v>
      </c>
      <c r="BK94" s="472">
        <v>0</v>
      </c>
      <c r="BL94" s="472">
        <v>0</v>
      </c>
      <c r="BM94" s="472">
        <v>0</v>
      </c>
      <c r="BN94" s="472">
        <v>0</v>
      </c>
      <c r="BO94" s="472">
        <v>0</v>
      </c>
      <c r="BP94" s="472">
        <v>0</v>
      </c>
      <c r="BQ94" s="472">
        <v>0</v>
      </c>
      <c r="BR94" s="472">
        <v>0</v>
      </c>
      <c r="BS94" s="472">
        <v>0</v>
      </c>
      <c r="BT94" s="472">
        <v>0</v>
      </c>
      <c r="BU94" s="472">
        <v>0</v>
      </c>
      <c r="BV94" s="472">
        <v>0</v>
      </c>
      <c r="BW94" s="472">
        <v>0</v>
      </c>
      <c r="BX94" s="472">
        <v>0</v>
      </c>
      <c r="BY94" s="475">
        <f t="shared" si="66"/>
        <v>147500000</v>
      </c>
      <c r="BZ94" s="471">
        <v>157500000</v>
      </c>
      <c r="CA94" s="472">
        <v>0</v>
      </c>
      <c r="CB94" s="472">
        <v>0</v>
      </c>
      <c r="CC94" s="472">
        <v>0</v>
      </c>
      <c r="CD94" s="472">
        <v>0</v>
      </c>
      <c r="CE94" s="472">
        <v>0</v>
      </c>
      <c r="CF94" s="472">
        <v>0</v>
      </c>
      <c r="CG94" s="472">
        <v>0</v>
      </c>
      <c r="CH94" s="472">
        <v>0</v>
      </c>
      <c r="CI94" s="472">
        <v>0</v>
      </c>
      <c r="CJ94" s="472">
        <v>0</v>
      </c>
      <c r="CK94" s="472">
        <v>0</v>
      </c>
      <c r="CL94" s="472">
        <v>0</v>
      </c>
      <c r="CM94" s="472">
        <v>0</v>
      </c>
      <c r="CN94" s="472">
        <v>0</v>
      </c>
      <c r="CO94" s="472">
        <v>0</v>
      </c>
      <c r="CP94" s="473">
        <f t="shared" si="67"/>
        <v>157500000</v>
      </c>
      <c r="CQ94" s="511" t="s">
        <v>567</v>
      </c>
    </row>
    <row r="95" spans="1:95" x14ac:dyDescent="0.25">
      <c r="A95" s="457" t="s">
        <v>399</v>
      </c>
      <c r="B95" s="458" t="s">
        <v>7</v>
      </c>
      <c r="C95" s="459" t="s">
        <v>1204</v>
      </c>
      <c r="D95" s="460" t="s">
        <v>1211</v>
      </c>
      <c r="E95" s="461" t="s">
        <v>261</v>
      </c>
      <c r="F95" s="462" t="s">
        <v>300</v>
      </c>
      <c r="G95" s="509" t="s">
        <v>16</v>
      </c>
      <c r="H95" s="464">
        <v>4001</v>
      </c>
      <c r="I95" s="458" t="s">
        <v>200</v>
      </c>
      <c r="J95" s="459" t="s">
        <v>678</v>
      </c>
      <c r="K95" s="459" t="s">
        <v>1397</v>
      </c>
      <c r="L95" s="459" t="s">
        <v>972</v>
      </c>
      <c r="M95" s="467">
        <v>4001002</v>
      </c>
      <c r="N95" s="459" t="s">
        <v>973</v>
      </c>
      <c r="O95" s="467">
        <v>400100200</v>
      </c>
      <c r="P95" s="460" t="s">
        <v>2197</v>
      </c>
      <c r="Q95" s="468">
        <v>0</v>
      </c>
      <c r="R95" s="469">
        <v>0.5</v>
      </c>
      <c r="S95" s="469">
        <v>0.5</v>
      </c>
      <c r="T95" s="469">
        <v>0</v>
      </c>
      <c r="U95" s="504">
        <f t="shared" si="68"/>
        <v>1</v>
      </c>
      <c r="V95" s="471">
        <f t="shared" si="59"/>
        <v>0</v>
      </c>
      <c r="W95" s="472">
        <f t="shared" si="60"/>
        <v>0</v>
      </c>
      <c r="X95" s="472">
        <f t="shared" si="61"/>
        <v>0</v>
      </c>
      <c r="Y95" s="472">
        <f t="shared" si="62"/>
        <v>0</v>
      </c>
      <c r="Z95" s="473">
        <f t="shared" si="63"/>
        <v>0</v>
      </c>
      <c r="AA95" s="474">
        <v>0</v>
      </c>
      <c r="AB95" s="472">
        <v>0</v>
      </c>
      <c r="AC95" s="472">
        <v>0</v>
      </c>
      <c r="AD95" s="472">
        <v>0</v>
      </c>
      <c r="AE95" s="472">
        <v>0</v>
      </c>
      <c r="AF95" s="472">
        <v>0</v>
      </c>
      <c r="AG95" s="472">
        <v>0</v>
      </c>
      <c r="AH95" s="472">
        <v>0</v>
      </c>
      <c r="AI95" s="472">
        <v>0</v>
      </c>
      <c r="AJ95" s="472">
        <v>0</v>
      </c>
      <c r="AK95" s="472">
        <v>0</v>
      </c>
      <c r="AL95" s="472">
        <v>0</v>
      </c>
      <c r="AM95" s="472">
        <v>0</v>
      </c>
      <c r="AN95" s="472">
        <v>0</v>
      </c>
      <c r="AO95" s="472">
        <v>0</v>
      </c>
      <c r="AP95" s="472">
        <v>0</v>
      </c>
      <c r="AQ95" s="475">
        <f t="shared" si="64"/>
        <v>0</v>
      </c>
      <c r="AR95" s="471">
        <v>0</v>
      </c>
      <c r="AS95" s="472">
        <v>0</v>
      </c>
      <c r="AT95" s="472">
        <v>0</v>
      </c>
      <c r="AU95" s="472">
        <v>0</v>
      </c>
      <c r="AV95" s="472">
        <v>0</v>
      </c>
      <c r="AW95" s="472">
        <v>0</v>
      </c>
      <c r="AX95" s="472">
        <v>0</v>
      </c>
      <c r="AY95" s="472">
        <v>0</v>
      </c>
      <c r="AZ95" s="472">
        <v>0</v>
      </c>
      <c r="BA95" s="472">
        <v>0</v>
      </c>
      <c r="BB95" s="472">
        <v>0</v>
      </c>
      <c r="BC95" s="472">
        <v>0</v>
      </c>
      <c r="BD95" s="472">
        <v>0</v>
      </c>
      <c r="BE95" s="472">
        <v>0</v>
      </c>
      <c r="BF95" s="472">
        <v>0</v>
      </c>
      <c r="BG95" s="472">
        <v>0</v>
      </c>
      <c r="BH95" s="473">
        <f t="shared" si="65"/>
        <v>0</v>
      </c>
      <c r="BI95" s="474">
        <v>0</v>
      </c>
      <c r="BJ95" s="472">
        <v>0</v>
      </c>
      <c r="BK95" s="472">
        <v>0</v>
      </c>
      <c r="BL95" s="472">
        <v>0</v>
      </c>
      <c r="BM95" s="472">
        <v>0</v>
      </c>
      <c r="BN95" s="472">
        <v>0</v>
      </c>
      <c r="BO95" s="472">
        <v>0</v>
      </c>
      <c r="BP95" s="472">
        <v>0</v>
      </c>
      <c r="BQ95" s="472">
        <v>0</v>
      </c>
      <c r="BR95" s="472">
        <v>0</v>
      </c>
      <c r="BS95" s="472">
        <v>0</v>
      </c>
      <c r="BT95" s="472">
        <v>0</v>
      </c>
      <c r="BU95" s="472">
        <v>0</v>
      </c>
      <c r="BV95" s="472">
        <v>0</v>
      </c>
      <c r="BW95" s="472">
        <v>0</v>
      </c>
      <c r="BX95" s="472">
        <v>0</v>
      </c>
      <c r="BY95" s="475">
        <f t="shared" si="66"/>
        <v>0</v>
      </c>
      <c r="BZ95" s="471">
        <v>0</v>
      </c>
      <c r="CA95" s="472">
        <v>0</v>
      </c>
      <c r="CB95" s="472">
        <v>0</v>
      </c>
      <c r="CC95" s="472">
        <v>0</v>
      </c>
      <c r="CD95" s="472">
        <v>0</v>
      </c>
      <c r="CE95" s="472">
        <v>0</v>
      </c>
      <c r="CF95" s="472">
        <v>0</v>
      </c>
      <c r="CG95" s="472">
        <v>0</v>
      </c>
      <c r="CH95" s="472">
        <v>0</v>
      </c>
      <c r="CI95" s="472">
        <v>0</v>
      </c>
      <c r="CJ95" s="472">
        <v>0</v>
      </c>
      <c r="CK95" s="472">
        <v>0</v>
      </c>
      <c r="CL95" s="472">
        <v>0</v>
      </c>
      <c r="CM95" s="472">
        <v>0</v>
      </c>
      <c r="CN95" s="472">
        <v>0</v>
      </c>
      <c r="CO95" s="472">
        <v>0</v>
      </c>
      <c r="CP95" s="473">
        <f t="shared" si="67"/>
        <v>0</v>
      </c>
      <c r="CQ95" s="511" t="s">
        <v>567</v>
      </c>
    </row>
    <row r="96" spans="1:95" x14ac:dyDescent="0.25">
      <c r="A96" s="457" t="s">
        <v>400</v>
      </c>
      <c r="B96" s="458" t="s">
        <v>7</v>
      </c>
      <c r="C96" s="459" t="s">
        <v>1204</v>
      </c>
      <c r="D96" s="460" t="s">
        <v>1211</v>
      </c>
      <c r="E96" s="461" t="s">
        <v>261</v>
      </c>
      <c r="F96" s="462" t="s">
        <v>300</v>
      </c>
      <c r="G96" s="463" t="s">
        <v>16</v>
      </c>
      <c r="H96" s="464">
        <v>4001</v>
      </c>
      <c r="I96" s="458" t="s">
        <v>201</v>
      </c>
      <c r="J96" s="459" t="s">
        <v>679</v>
      </c>
      <c r="K96" s="459" t="s">
        <v>1398</v>
      </c>
      <c r="L96" s="459" t="s">
        <v>974</v>
      </c>
      <c r="M96" s="467">
        <v>4001032</v>
      </c>
      <c r="N96" s="459" t="s">
        <v>975</v>
      </c>
      <c r="O96" s="467">
        <v>400103200</v>
      </c>
      <c r="P96" s="481" t="s">
        <v>2197</v>
      </c>
      <c r="Q96" s="468">
        <v>0</v>
      </c>
      <c r="R96" s="469">
        <v>80</v>
      </c>
      <c r="S96" s="469">
        <v>20</v>
      </c>
      <c r="T96" s="469">
        <v>0</v>
      </c>
      <c r="U96" s="504">
        <f t="shared" si="68"/>
        <v>100</v>
      </c>
      <c r="V96" s="471">
        <f t="shared" si="59"/>
        <v>0</v>
      </c>
      <c r="W96" s="472">
        <f t="shared" si="60"/>
        <v>2000000000</v>
      </c>
      <c r="X96" s="472">
        <f t="shared" si="61"/>
        <v>1000000000</v>
      </c>
      <c r="Y96" s="472">
        <f t="shared" si="62"/>
        <v>0</v>
      </c>
      <c r="Z96" s="473">
        <f t="shared" si="63"/>
        <v>3000000000</v>
      </c>
      <c r="AA96" s="474">
        <v>0</v>
      </c>
      <c r="AB96" s="472">
        <v>0</v>
      </c>
      <c r="AC96" s="472">
        <v>0</v>
      </c>
      <c r="AD96" s="472">
        <v>0</v>
      </c>
      <c r="AE96" s="472">
        <v>0</v>
      </c>
      <c r="AF96" s="472">
        <v>0</v>
      </c>
      <c r="AG96" s="472">
        <v>0</v>
      </c>
      <c r="AH96" s="472">
        <v>0</v>
      </c>
      <c r="AI96" s="472">
        <v>0</v>
      </c>
      <c r="AJ96" s="472">
        <v>0</v>
      </c>
      <c r="AK96" s="472">
        <v>0</v>
      </c>
      <c r="AL96" s="472">
        <v>0</v>
      </c>
      <c r="AM96" s="472">
        <v>0</v>
      </c>
      <c r="AN96" s="472">
        <v>0</v>
      </c>
      <c r="AO96" s="472">
        <v>0</v>
      </c>
      <c r="AP96" s="472">
        <v>0</v>
      </c>
      <c r="AQ96" s="475">
        <f t="shared" si="64"/>
        <v>0</v>
      </c>
      <c r="AR96" s="471">
        <v>0</v>
      </c>
      <c r="AS96" s="472">
        <v>0</v>
      </c>
      <c r="AT96" s="472">
        <v>0</v>
      </c>
      <c r="AU96" s="472">
        <v>0</v>
      </c>
      <c r="AV96" s="472">
        <v>0</v>
      </c>
      <c r="AW96" s="472">
        <v>0</v>
      </c>
      <c r="AX96" s="472">
        <v>0</v>
      </c>
      <c r="AY96" s="472">
        <v>0</v>
      </c>
      <c r="AZ96" s="472">
        <v>0</v>
      </c>
      <c r="BA96" s="472">
        <v>0</v>
      </c>
      <c r="BB96" s="472">
        <v>0</v>
      </c>
      <c r="BC96" s="472">
        <v>0</v>
      </c>
      <c r="BD96" s="472">
        <v>0</v>
      </c>
      <c r="BE96" s="472">
        <v>0</v>
      </c>
      <c r="BF96" s="472">
        <v>2000000000</v>
      </c>
      <c r="BG96" s="472">
        <v>0</v>
      </c>
      <c r="BH96" s="473">
        <f t="shared" si="65"/>
        <v>2000000000</v>
      </c>
      <c r="BI96" s="474">
        <v>0</v>
      </c>
      <c r="BJ96" s="472">
        <v>0</v>
      </c>
      <c r="BK96" s="472">
        <v>0</v>
      </c>
      <c r="BL96" s="472">
        <v>0</v>
      </c>
      <c r="BM96" s="472">
        <v>0</v>
      </c>
      <c r="BN96" s="472">
        <v>0</v>
      </c>
      <c r="BO96" s="472">
        <v>0</v>
      </c>
      <c r="BP96" s="472">
        <v>0</v>
      </c>
      <c r="BQ96" s="472">
        <v>0</v>
      </c>
      <c r="BR96" s="472">
        <v>0</v>
      </c>
      <c r="BS96" s="472">
        <v>0</v>
      </c>
      <c r="BT96" s="472">
        <v>0</v>
      </c>
      <c r="BU96" s="472">
        <v>0</v>
      </c>
      <c r="BV96" s="472">
        <v>0</v>
      </c>
      <c r="BW96" s="472">
        <v>1000000000</v>
      </c>
      <c r="BX96" s="472">
        <v>0</v>
      </c>
      <c r="BY96" s="475">
        <f t="shared" si="66"/>
        <v>1000000000</v>
      </c>
      <c r="BZ96" s="471">
        <v>0</v>
      </c>
      <c r="CA96" s="472">
        <v>0</v>
      </c>
      <c r="CB96" s="472">
        <v>0</v>
      </c>
      <c r="CC96" s="472">
        <v>0</v>
      </c>
      <c r="CD96" s="472">
        <v>0</v>
      </c>
      <c r="CE96" s="472">
        <v>0</v>
      </c>
      <c r="CF96" s="472">
        <v>0</v>
      </c>
      <c r="CG96" s="472">
        <v>0</v>
      </c>
      <c r="CH96" s="472">
        <v>0</v>
      </c>
      <c r="CI96" s="472">
        <v>0</v>
      </c>
      <c r="CJ96" s="472">
        <v>0</v>
      </c>
      <c r="CK96" s="472">
        <v>0</v>
      </c>
      <c r="CL96" s="472">
        <v>0</v>
      </c>
      <c r="CM96" s="472">
        <v>0</v>
      </c>
      <c r="CN96" s="472">
        <v>0</v>
      </c>
      <c r="CO96" s="472">
        <v>0</v>
      </c>
      <c r="CP96" s="473">
        <f t="shared" si="67"/>
        <v>0</v>
      </c>
      <c r="CQ96" s="461" t="s">
        <v>292</v>
      </c>
    </row>
    <row r="97" spans="1:95" x14ac:dyDescent="0.25">
      <c r="A97" s="457" t="s">
        <v>401</v>
      </c>
      <c r="B97" s="458" t="s">
        <v>7</v>
      </c>
      <c r="C97" s="459" t="s">
        <v>1204</v>
      </c>
      <c r="D97" s="460" t="s">
        <v>1210</v>
      </c>
      <c r="E97" s="461" t="s">
        <v>261</v>
      </c>
      <c r="F97" s="462" t="s">
        <v>300</v>
      </c>
      <c r="G97" s="509" t="s">
        <v>585</v>
      </c>
      <c r="H97" s="464">
        <v>4002</v>
      </c>
      <c r="I97" s="458" t="s">
        <v>201</v>
      </c>
      <c r="J97" s="459" t="s">
        <v>680</v>
      </c>
      <c r="K97" s="459" t="s">
        <v>1399</v>
      </c>
      <c r="L97" s="459" t="s">
        <v>976</v>
      </c>
      <c r="M97" s="467">
        <v>4002016</v>
      </c>
      <c r="N97" s="459" t="s">
        <v>977</v>
      </c>
      <c r="O97" s="467">
        <v>400201600</v>
      </c>
      <c r="P97" s="481" t="s">
        <v>2197</v>
      </c>
      <c r="Q97" s="468">
        <v>0</v>
      </c>
      <c r="R97" s="469">
        <v>0</v>
      </c>
      <c r="S97" s="469">
        <v>0</v>
      </c>
      <c r="T97" s="469">
        <v>1</v>
      </c>
      <c r="U97" s="504">
        <f t="shared" si="68"/>
        <v>1</v>
      </c>
      <c r="V97" s="471">
        <f t="shared" si="59"/>
        <v>0</v>
      </c>
      <c r="W97" s="472">
        <f t="shared" si="60"/>
        <v>0</v>
      </c>
      <c r="X97" s="472">
        <f t="shared" si="61"/>
        <v>0</v>
      </c>
      <c r="Y97" s="472">
        <f t="shared" si="62"/>
        <v>245000000</v>
      </c>
      <c r="Z97" s="473">
        <f t="shared" si="63"/>
        <v>245000000</v>
      </c>
      <c r="AA97" s="474">
        <v>0</v>
      </c>
      <c r="AB97" s="472">
        <v>0</v>
      </c>
      <c r="AC97" s="472">
        <v>0</v>
      </c>
      <c r="AD97" s="472">
        <v>0</v>
      </c>
      <c r="AE97" s="472">
        <v>0</v>
      </c>
      <c r="AF97" s="472">
        <v>0</v>
      </c>
      <c r="AG97" s="472">
        <v>0</v>
      </c>
      <c r="AH97" s="472">
        <v>0</v>
      </c>
      <c r="AI97" s="472">
        <v>0</v>
      </c>
      <c r="AJ97" s="472">
        <v>0</v>
      </c>
      <c r="AK97" s="472">
        <v>0</v>
      </c>
      <c r="AL97" s="472">
        <v>0</v>
      </c>
      <c r="AM97" s="472">
        <v>0</v>
      </c>
      <c r="AN97" s="472">
        <v>0</v>
      </c>
      <c r="AO97" s="472">
        <v>0</v>
      </c>
      <c r="AP97" s="472">
        <v>0</v>
      </c>
      <c r="AQ97" s="475">
        <f t="shared" si="64"/>
        <v>0</v>
      </c>
      <c r="AR97" s="471">
        <v>0</v>
      </c>
      <c r="AS97" s="472">
        <v>0</v>
      </c>
      <c r="AT97" s="472">
        <v>0</v>
      </c>
      <c r="AU97" s="472">
        <v>0</v>
      </c>
      <c r="AV97" s="472">
        <v>0</v>
      </c>
      <c r="AW97" s="472">
        <v>0</v>
      </c>
      <c r="AX97" s="472">
        <v>0</v>
      </c>
      <c r="AY97" s="472">
        <v>0</v>
      </c>
      <c r="AZ97" s="472">
        <v>0</v>
      </c>
      <c r="BA97" s="472">
        <v>0</v>
      </c>
      <c r="BB97" s="472">
        <v>0</v>
      </c>
      <c r="BC97" s="472">
        <v>0</v>
      </c>
      <c r="BD97" s="472">
        <v>0</v>
      </c>
      <c r="BE97" s="472">
        <v>0</v>
      </c>
      <c r="BF97" s="472">
        <v>0</v>
      </c>
      <c r="BG97" s="472">
        <v>0</v>
      </c>
      <c r="BH97" s="473">
        <f t="shared" si="65"/>
        <v>0</v>
      </c>
      <c r="BI97" s="474">
        <v>0</v>
      </c>
      <c r="BJ97" s="472">
        <v>0</v>
      </c>
      <c r="BK97" s="472">
        <v>0</v>
      </c>
      <c r="BL97" s="472">
        <v>0</v>
      </c>
      <c r="BM97" s="472">
        <v>0</v>
      </c>
      <c r="BN97" s="472">
        <v>0</v>
      </c>
      <c r="BO97" s="472">
        <v>0</v>
      </c>
      <c r="BP97" s="472">
        <v>0</v>
      </c>
      <c r="BQ97" s="472">
        <v>0</v>
      </c>
      <c r="BR97" s="472">
        <v>0</v>
      </c>
      <c r="BS97" s="472">
        <v>0</v>
      </c>
      <c r="BT97" s="472">
        <v>0</v>
      </c>
      <c r="BU97" s="472">
        <v>0</v>
      </c>
      <c r="BV97" s="472">
        <v>0</v>
      </c>
      <c r="BW97" s="472">
        <v>0</v>
      </c>
      <c r="BX97" s="472">
        <v>0</v>
      </c>
      <c r="BY97" s="475">
        <f t="shared" si="66"/>
        <v>0</v>
      </c>
      <c r="BZ97" s="471">
        <v>45000000</v>
      </c>
      <c r="CA97" s="472">
        <v>0</v>
      </c>
      <c r="CB97" s="472">
        <v>0</v>
      </c>
      <c r="CC97" s="472">
        <v>0</v>
      </c>
      <c r="CD97" s="472">
        <v>0</v>
      </c>
      <c r="CE97" s="472">
        <v>0</v>
      </c>
      <c r="CF97" s="472">
        <v>0</v>
      </c>
      <c r="CG97" s="472">
        <v>0</v>
      </c>
      <c r="CH97" s="472">
        <v>0</v>
      </c>
      <c r="CI97" s="472">
        <v>0</v>
      </c>
      <c r="CJ97" s="472">
        <v>0</v>
      </c>
      <c r="CK97" s="472">
        <v>0</v>
      </c>
      <c r="CL97" s="472">
        <v>0</v>
      </c>
      <c r="CM97" s="472">
        <v>0</v>
      </c>
      <c r="CN97" s="472">
        <v>0</v>
      </c>
      <c r="CO97" s="472">
        <v>200000000</v>
      </c>
      <c r="CP97" s="473">
        <f t="shared" si="67"/>
        <v>245000000</v>
      </c>
      <c r="CQ97" s="461" t="s">
        <v>567</v>
      </c>
    </row>
    <row r="98" spans="1:95" x14ac:dyDescent="0.25">
      <c r="A98" s="457" t="s">
        <v>402</v>
      </c>
      <c r="B98" s="458" t="s">
        <v>7</v>
      </c>
      <c r="C98" s="459" t="s">
        <v>1204</v>
      </c>
      <c r="D98" s="460" t="s">
        <v>1209</v>
      </c>
      <c r="E98" s="461" t="s">
        <v>261</v>
      </c>
      <c r="F98" s="462" t="s">
        <v>300</v>
      </c>
      <c r="G98" s="509" t="s">
        <v>585</v>
      </c>
      <c r="H98" s="464">
        <v>4002</v>
      </c>
      <c r="I98" s="458" t="s">
        <v>201</v>
      </c>
      <c r="J98" s="459" t="s">
        <v>681</v>
      </c>
      <c r="K98" s="459" t="s">
        <v>1400</v>
      </c>
      <c r="L98" s="459" t="s">
        <v>976</v>
      </c>
      <c r="M98" s="467">
        <v>4002016</v>
      </c>
      <c r="N98" s="459" t="s">
        <v>977</v>
      </c>
      <c r="O98" s="467">
        <v>400201600</v>
      </c>
      <c r="P98" s="481" t="s">
        <v>2197</v>
      </c>
      <c r="Q98" s="468">
        <v>0</v>
      </c>
      <c r="R98" s="469">
        <v>0.5</v>
      </c>
      <c r="S98" s="469">
        <v>0.5</v>
      </c>
      <c r="T98" s="469">
        <v>0</v>
      </c>
      <c r="U98" s="504">
        <f t="shared" si="68"/>
        <v>1</v>
      </c>
      <c r="V98" s="471">
        <f t="shared" si="59"/>
        <v>0</v>
      </c>
      <c r="W98" s="472">
        <f t="shared" si="60"/>
        <v>1400000000</v>
      </c>
      <c r="X98" s="472">
        <f t="shared" si="61"/>
        <v>700000000</v>
      </c>
      <c r="Y98" s="472">
        <f t="shared" si="62"/>
        <v>0</v>
      </c>
      <c r="Z98" s="473">
        <f t="shared" si="63"/>
        <v>2100000000</v>
      </c>
      <c r="AA98" s="474">
        <v>0</v>
      </c>
      <c r="AB98" s="472">
        <v>0</v>
      </c>
      <c r="AC98" s="472">
        <v>0</v>
      </c>
      <c r="AD98" s="472">
        <v>0</v>
      </c>
      <c r="AE98" s="472">
        <v>0</v>
      </c>
      <c r="AF98" s="472">
        <v>0</v>
      </c>
      <c r="AG98" s="472">
        <v>0</v>
      </c>
      <c r="AH98" s="472">
        <v>0</v>
      </c>
      <c r="AI98" s="472">
        <v>0</v>
      </c>
      <c r="AJ98" s="472">
        <v>0</v>
      </c>
      <c r="AK98" s="472">
        <v>0</v>
      </c>
      <c r="AL98" s="472">
        <v>0</v>
      </c>
      <c r="AM98" s="472">
        <v>0</v>
      </c>
      <c r="AN98" s="472">
        <v>0</v>
      </c>
      <c r="AO98" s="472">
        <v>0</v>
      </c>
      <c r="AP98" s="472">
        <v>0</v>
      </c>
      <c r="AQ98" s="475">
        <f t="shared" si="64"/>
        <v>0</v>
      </c>
      <c r="AR98" s="471">
        <v>0</v>
      </c>
      <c r="AS98" s="472">
        <v>0</v>
      </c>
      <c r="AT98" s="472">
        <v>0</v>
      </c>
      <c r="AU98" s="472">
        <v>0</v>
      </c>
      <c r="AV98" s="472">
        <v>0</v>
      </c>
      <c r="AW98" s="472">
        <v>0</v>
      </c>
      <c r="AX98" s="472">
        <v>0</v>
      </c>
      <c r="AY98" s="472">
        <v>0</v>
      </c>
      <c r="AZ98" s="472">
        <v>0</v>
      </c>
      <c r="BA98" s="472">
        <v>0</v>
      </c>
      <c r="BB98" s="472">
        <v>0</v>
      </c>
      <c r="BC98" s="472">
        <v>1400000000</v>
      </c>
      <c r="BD98" s="472">
        <v>0</v>
      </c>
      <c r="BE98" s="472">
        <v>0</v>
      </c>
      <c r="BF98" s="472">
        <v>0</v>
      </c>
      <c r="BG98" s="472">
        <v>0</v>
      </c>
      <c r="BH98" s="473">
        <f t="shared" si="65"/>
        <v>1400000000</v>
      </c>
      <c r="BI98" s="474">
        <v>0</v>
      </c>
      <c r="BJ98" s="472">
        <v>0</v>
      </c>
      <c r="BK98" s="472">
        <v>0</v>
      </c>
      <c r="BL98" s="472">
        <v>0</v>
      </c>
      <c r="BM98" s="472">
        <v>0</v>
      </c>
      <c r="BN98" s="472">
        <v>0</v>
      </c>
      <c r="BO98" s="472">
        <v>0</v>
      </c>
      <c r="BP98" s="472">
        <v>0</v>
      </c>
      <c r="BQ98" s="472">
        <v>0</v>
      </c>
      <c r="BR98" s="472">
        <v>0</v>
      </c>
      <c r="BS98" s="472">
        <v>0</v>
      </c>
      <c r="BT98" s="472">
        <v>700000000</v>
      </c>
      <c r="BU98" s="472">
        <v>0</v>
      </c>
      <c r="BV98" s="472">
        <v>0</v>
      </c>
      <c r="BW98" s="472">
        <v>0</v>
      </c>
      <c r="BX98" s="472">
        <v>0</v>
      </c>
      <c r="BY98" s="475">
        <f t="shared" si="66"/>
        <v>700000000</v>
      </c>
      <c r="BZ98" s="471">
        <v>0</v>
      </c>
      <c r="CA98" s="472">
        <v>0</v>
      </c>
      <c r="CB98" s="472">
        <v>0</v>
      </c>
      <c r="CC98" s="472">
        <v>0</v>
      </c>
      <c r="CD98" s="472">
        <v>0</v>
      </c>
      <c r="CE98" s="472">
        <v>0</v>
      </c>
      <c r="CF98" s="472">
        <v>0</v>
      </c>
      <c r="CG98" s="472">
        <v>0</v>
      </c>
      <c r="CH98" s="472">
        <v>0</v>
      </c>
      <c r="CI98" s="472">
        <v>0</v>
      </c>
      <c r="CJ98" s="472">
        <v>0</v>
      </c>
      <c r="CK98" s="472">
        <v>0</v>
      </c>
      <c r="CL98" s="472">
        <v>0</v>
      </c>
      <c r="CM98" s="472">
        <v>0</v>
      </c>
      <c r="CN98" s="472">
        <v>0</v>
      </c>
      <c r="CO98" s="472">
        <v>0</v>
      </c>
      <c r="CP98" s="473">
        <f t="shared" si="67"/>
        <v>0</v>
      </c>
      <c r="CQ98" s="461" t="s">
        <v>567</v>
      </c>
    </row>
    <row r="99" spans="1:95" x14ac:dyDescent="0.25">
      <c r="A99" s="457" t="s">
        <v>403</v>
      </c>
      <c r="B99" s="458" t="s">
        <v>7</v>
      </c>
      <c r="C99" s="459" t="s">
        <v>1204</v>
      </c>
      <c r="D99" s="460" t="s">
        <v>1209</v>
      </c>
      <c r="E99" s="461" t="s">
        <v>261</v>
      </c>
      <c r="F99" s="462" t="s">
        <v>300</v>
      </c>
      <c r="G99" s="509" t="s">
        <v>585</v>
      </c>
      <c r="H99" s="464">
        <v>4002</v>
      </c>
      <c r="I99" s="458" t="s">
        <v>201</v>
      </c>
      <c r="J99" s="459" t="s">
        <v>682</v>
      </c>
      <c r="K99" s="459" t="s">
        <v>1401</v>
      </c>
      <c r="L99" s="459" t="s">
        <v>976</v>
      </c>
      <c r="M99" s="467">
        <v>4002016</v>
      </c>
      <c r="N99" s="459" t="s">
        <v>978</v>
      </c>
      <c r="O99" s="467">
        <v>400201601</v>
      </c>
      <c r="P99" s="481" t="s">
        <v>2197</v>
      </c>
      <c r="Q99" s="468">
        <v>0</v>
      </c>
      <c r="R99" s="469">
        <v>0</v>
      </c>
      <c r="S99" s="469">
        <v>0</v>
      </c>
      <c r="T99" s="469">
        <v>1</v>
      </c>
      <c r="U99" s="504">
        <f t="shared" si="68"/>
        <v>1</v>
      </c>
      <c r="V99" s="471">
        <f t="shared" si="59"/>
        <v>0</v>
      </c>
      <c r="W99" s="472">
        <f t="shared" si="60"/>
        <v>0</v>
      </c>
      <c r="X99" s="472">
        <f t="shared" si="61"/>
        <v>0</v>
      </c>
      <c r="Y99" s="472">
        <f t="shared" si="62"/>
        <v>100000000</v>
      </c>
      <c r="Z99" s="473">
        <f t="shared" si="63"/>
        <v>100000000</v>
      </c>
      <c r="AA99" s="474">
        <v>0</v>
      </c>
      <c r="AB99" s="472">
        <v>0</v>
      </c>
      <c r="AC99" s="472">
        <v>0</v>
      </c>
      <c r="AD99" s="472">
        <v>0</v>
      </c>
      <c r="AE99" s="472">
        <v>0</v>
      </c>
      <c r="AF99" s="472">
        <v>0</v>
      </c>
      <c r="AG99" s="472">
        <v>0</v>
      </c>
      <c r="AH99" s="472">
        <v>0</v>
      </c>
      <c r="AI99" s="472">
        <v>0</v>
      </c>
      <c r="AJ99" s="472">
        <v>0</v>
      </c>
      <c r="AK99" s="472">
        <v>0</v>
      </c>
      <c r="AL99" s="472">
        <v>0</v>
      </c>
      <c r="AM99" s="472">
        <v>0</v>
      </c>
      <c r="AN99" s="472">
        <v>0</v>
      </c>
      <c r="AO99" s="472">
        <v>0</v>
      </c>
      <c r="AP99" s="472">
        <v>0</v>
      </c>
      <c r="AQ99" s="475">
        <f t="shared" si="64"/>
        <v>0</v>
      </c>
      <c r="AR99" s="471">
        <v>0</v>
      </c>
      <c r="AS99" s="472">
        <v>0</v>
      </c>
      <c r="AT99" s="472">
        <v>0</v>
      </c>
      <c r="AU99" s="472">
        <v>0</v>
      </c>
      <c r="AV99" s="472">
        <v>0</v>
      </c>
      <c r="AW99" s="472">
        <v>0</v>
      </c>
      <c r="AX99" s="472">
        <v>0</v>
      </c>
      <c r="AY99" s="472">
        <v>0</v>
      </c>
      <c r="AZ99" s="472">
        <v>0</v>
      </c>
      <c r="BA99" s="472">
        <v>0</v>
      </c>
      <c r="BB99" s="472">
        <v>0</v>
      </c>
      <c r="BC99" s="472">
        <v>0</v>
      </c>
      <c r="BD99" s="472">
        <v>0</v>
      </c>
      <c r="BE99" s="472">
        <v>0</v>
      </c>
      <c r="BF99" s="472">
        <v>0</v>
      </c>
      <c r="BG99" s="472">
        <v>0</v>
      </c>
      <c r="BH99" s="473">
        <f t="shared" si="65"/>
        <v>0</v>
      </c>
      <c r="BI99" s="474">
        <v>0</v>
      </c>
      <c r="BJ99" s="472">
        <v>0</v>
      </c>
      <c r="BK99" s="472">
        <v>0</v>
      </c>
      <c r="BL99" s="472">
        <v>0</v>
      </c>
      <c r="BM99" s="472">
        <v>0</v>
      </c>
      <c r="BN99" s="472">
        <v>0</v>
      </c>
      <c r="BO99" s="472">
        <v>0</v>
      </c>
      <c r="BP99" s="472">
        <v>0</v>
      </c>
      <c r="BQ99" s="472">
        <v>0</v>
      </c>
      <c r="BR99" s="472">
        <v>0</v>
      </c>
      <c r="BS99" s="472">
        <v>0</v>
      </c>
      <c r="BT99" s="472">
        <v>0</v>
      </c>
      <c r="BU99" s="472">
        <v>0</v>
      </c>
      <c r="BV99" s="472">
        <v>0</v>
      </c>
      <c r="BW99" s="472">
        <v>0</v>
      </c>
      <c r="BX99" s="472">
        <v>0</v>
      </c>
      <c r="BY99" s="475">
        <f t="shared" si="66"/>
        <v>0</v>
      </c>
      <c r="BZ99" s="471">
        <v>0</v>
      </c>
      <c r="CA99" s="472">
        <v>0</v>
      </c>
      <c r="CB99" s="472">
        <v>0</v>
      </c>
      <c r="CC99" s="472">
        <v>0</v>
      </c>
      <c r="CD99" s="472">
        <v>0</v>
      </c>
      <c r="CE99" s="472">
        <v>0</v>
      </c>
      <c r="CF99" s="472">
        <v>0</v>
      </c>
      <c r="CG99" s="472">
        <v>0</v>
      </c>
      <c r="CH99" s="472">
        <v>0</v>
      </c>
      <c r="CI99" s="472">
        <v>0</v>
      </c>
      <c r="CJ99" s="472">
        <v>0</v>
      </c>
      <c r="CK99" s="472">
        <v>0</v>
      </c>
      <c r="CL99" s="472">
        <v>0</v>
      </c>
      <c r="CM99" s="472">
        <v>0</v>
      </c>
      <c r="CN99" s="472">
        <v>0</v>
      </c>
      <c r="CO99" s="472">
        <v>100000000</v>
      </c>
      <c r="CP99" s="473">
        <f t="shared" si="67"/>
        <v>100000000</v>
      </c>
      <c r="CQ99" s="461" t="s">
        <v>567</v>
      </c>
    </row>
    <row r="100" spans="1:95" x14ac:dyDescent="0.25">
      <c r="A100" s="457" t="s">
        <v>404</v>
      </c>
      <c r="B100" s="458" t="s">
        <v>7</v>
      </c>
      <c r="C100" s="459" t="s">
        <v>1204</v>
      </c>
      <c r="D100" s="460" t="s">
        <v>1211</v>
      </c>
      <c r="E100" s="461" t="s">
        <v>261</v>
      </c>
      <c r="F100" s="462" t="s">
        <v>300</v>
      </c>
      <c r="G100" s="509" t="s">
        <v>585</v>
      </c>
      <c r="H100" s="464">
        <v>4002</v>
      </c>
      <c r="I100" s="458" t="s">
        <v>201</v>
      </c>
      <c r="J100" s="477" t="s">
        <v>683</v>
      </c>
      <c r="K100" s="459" t="s">
        <v>1402</v>
      </c>
      <c r="L100" s="459" t="s">
        <v>979</v>
      </c>
      <c r="M100" s="467">
        <v>4002019</v>
      </c>
      <c r="N100" s="459" t="s">
        <v>980</v>
      </c>
      <c r="O100" s="467">
        <v>400201900</v>
      </c>
      <c r="P100" s="481" t="s">
        <v>2197</v>
      </c>
      <c r="Q100" s="468">
        <v>0</v>
      </c>
      <c r="R100" s="469">
        <v>0</v>
      </c>
      <c r="S100" s="469">
        <v>1</v>
      </c>
      <c r="T100" s="469">
        <v>1</v>
      </c>
      <c r="U100" s="504">
        <f t="shared" si="68"/>
        <v>2</v>
      </c>
      <c r="V100" s="471">
        <f t="shared" si="59"/>
        <v>0</v>
      </c>
      <c r="W100" s="472">
        <f t="shared" si="60"/>
        <v>0</v>
      </c>
      <c r="X100" s="472">
        <f t="shared" si="61"/>
        <v>2000000000</v>
      </c>
      <c r="Y100" s="472">
        <f t="shared" si="62"/>
        <v>1370273321.5999999</v>
      </c>
      <c r="Z100" s="473">
        <f t="shared" si="63"/>
        <v>3370273321.5999999</v>
      </c>
      <c r="AA100" s="474">
        <v>0</v>
      </c>
      <c r="AB100" s="472">
        <v>0</v>
      </c>
      <c r="AC100" s="472">
        <v>0</v>
      </c>
      <c r="AD100" s="472">
        <v>0</v>
      </c>
      <c r="AE100" s="472">
        <v>0</v>
      </c>
      <c r="AF100" s="472">
        <v>0</v>
      </c>
      <c r="AG100" s="472">
        <v>0</v>
      </c>
      <c r="AH100" s="472">
        <v>0</v>
      </c>
      <c r="AI100" s="472">
        <v>0</v>
      </c>
      <c r="AJ100" s="472">
        <v>0</v>
      </c>
      <c r="AK100" s="472">
        <v>0</v>
      </c>
      <c r="AL100" s="472">
        <v>0</v>
      </c>
      <c r="AM100" s="472">
        <v>0</v>
      </c>
      <c r="AN100" s="472">
        <v>0</v>
      </c>
      <c r="AO100" s="472">
        <v>0</v>
      </c>
      <c r="AP100" s="472">
        <v>0</v>
      </c>
      <c r="AQ100" s="475">
        <f t="shared" si="64"/>
        <v>0</v>
      </c>
      <c r="AR100" s="471">
        <v>0</v>
      </c>
      <c r="AS100" s="472">
        <v>0</v>
      </c>
      <c r="AT100" s="472">
        <v>0</v>
      </c>
      <c r="AU100" s="472">
        <v>0</v>
      </c>
      <c r="AV100" s="472">
        <v>0</v>
      </c>
      <c r="AW100" s="472">
        <v>0</v>
      </c>
      <c r="AX100" s="472">
        <v>0</v>
      </c>
      <c r="AY100" s="472">
        <v>0</v>
      </c>
      <c r="AZ100" s="472">
        <v>0</v>
      </c>
      <c r="BA100" s="472">
        <v>0</v>
      </c>
      <c r="BB100" s="472">
        <v>0</v>
      </c>
      <c r="BC100" s="472">
        <v>0</v>
      </c>
      <c r="BD100" s="472">
        <v>0</v>
      </c>
      <c r="BE100" s="472">
        <v>0</v>
      </c>
      <c r="BF100" s="472">
        <v>0</v>
      </c>
      <c r="BG100" s="472">
        <v>0</v>
      </c>
      <c r="BH100" s="473">
        <f t="shared" si="65"/>
        <v>0</v>
      </c>
      <c r="BI100" s="474">
        <v>0</v>
      </c>
      <c r="BJ100" s="472">
        <v>0</v>
      </c>
      <c r="BK100" s="472">
        <v>0</v>
      </c>
      <c r="BL100" s="472">
        <v>0</v>
      </c>
      <c r="BM100" s="472">
        <v>0</v>
      </c>
      <c r="BN100" s="472">
        <v>0</v>
      </c>
      <c r="BO100" s="472">
        <v>0</v>
      </c>
      <c r="BP100" s="472">
        <v>0</v>
      </c>
      <c r="BQ100" s="472">
        <v>0</v>
      </c>
      <c r="BR100" s="472">
        <v>0</v>
      </c>
      <c r="BS100" s="472">
        <v>0</v>
      </c>
      <c r="BT100" s="472">
        <v>0</v>
      </c>
      <c r="BU100" s="472">
        <v>0</v>
      </c>
      <c r="BV100" s="472">
        <v>0</v>
      </c>
      <c r="BW100" s="472">
        <v>2000000000</v>
      </c>
      <c r="BX100" s="472">
        <v>0</v>
      </c>
      <c r="BY100" s="475">
        <f t="shared" si="66"/>
        <v>2000000000</v>
      </c>
      <c r="BZ100" s="471">
        <v>0</v>
      </c>
      <c r="CA100" s="472">
        <v>0</v>
      </c>
      <c r="CB100" s="472">
        <v>0</v>
      </c>
      <c r="CC100" s="472">
        <v>0</v>
      </c>
      <c r="CD100" s="472">
        <v>0</v>
      </c>
      <c r="CE100" s="472">
        <v>0</v>
      </c>
      <c r="CF100" s="472">
        <v>0</v>
      </c>
      <c r="CG100" s="472">
        <v>0</v>
      </c>
      <c r="CH100" s="472">
        <v>0</v>
      </c>
      <c r="CI100" s="472">
        <v>0</v>
      </c>
      <c r="CJ100" s="472">
        <v>0</v>
      </c>
      <c r="CK100" s="472">
        <v>0</v>
      </c>
      <c r="CL100" s="472">
        <v>0</v>
      </c>
      <c r="CM100" s="472">
        <v>0</v>
      </c>
      <c r="CN100" s="472">
        <v>1370273321.5999999</v>
      </c>
      <c r="CO100" s="472">
        <v>0</v>
      </c>
      <c r="CP100" s="473">
        <f t="shared" si="67"/>
        <v>1370273321.5999999</v>
      </c>
      <c r="CQ100" s="461" t="s">
        <v>567</v>
      </c>
    </row>
    <row r="101" spans="1:95" x14ac:dyDescent="0.25">
      <c r="A101" s="457" t="s">
        <v>405</v>
      </c>
      <c r="B101" s="458" t="s">
        <v>7</v>
      </c>
      <c r="C101" s="459" t="s">
        <v>1204</v>
      </c>
      <c r="D101" s="460" t="s">
        <v>1211</v>
      </c>
      <c r="E101" s="461" t="s">
        <v>261</v>
      </c>
      <c r="F101" s="462" t="s">
        <v>300</v>
      </c>
      <c r="G101" s="509" t="s">
        <v>585</v>
      </c>
      <c r="H101" s="464">
        <v>4002</v>
      </c>
      <c r="I101" s="458" t="s">
        <v>201</v>
      </c>
      <c r="J101" s="477" t="s">
        <v>684</v>
      </c>
      <c r="K101" s="459" t="s">
        <v>1403</v>
      </c>
      <c r="L101" s="459" t="s">
        <v>981</v>
      </c>
      <c r="M101" s="467">
        <v>4002020</v>
      </c>
      <c r="N101" s="459" t="s">
        <v>982</v>
      </c>
      <c r="O101" s="467">
        <v>400202000</v>
      </c>
      <c r="P101" s="481" t="s">
        <v>2197</v>
      </c>
      <c r="Q101" s="468">
        <v>1</v>
      </c>
      <c r="R101" s="469">
        <v>1</v>
      </c>
      <c r="S101" s="469">
        <v>1</v>
      </c>
      <c r="T101" s="469">
        <v>1</v>
      </c>
      <c r="U101" s="504">
        <f t="shared" si="68"/>
        <v>4</v>
      </c>
      <c r="V101" s="471">
        <f t="shared" si="59"/>
        <v>112000000</v>
      </c>
      <c r="W101" s="472">
        <f t="shared" si="60"/>
        <v>110000000</v>
      </c>
      <c r="X101" s="472">
        <f t="shared" si="61"/>
        <v>120000000</v>
      </c>
      <c r="Y101" s="472">
        <f t="shared" si="62"/>
        <v>130000000</v>
      </c>
      <c r="Z101" s="473">
        <f t="shared" si="63"/>
        <v>472000000</v>
      </c>
      <c r="AA101" s="474">
        <v>112000000</v>
      </c>
      <c r="AB101" s="472">
        <v>0</v>
      </c>
      <c r="AC101" s="472">
        <v>0</v>
      </c>
      <c r="AD101" s="472">
        <v>0</v>
      </c>
      <c r="AE101" s="472">
        <v>0</v>
      </c>
      <c r="AF101" s="472">
        <v>0</v>
      </c>
      <c r="AG101" s="472">
        <v>0</v>
      </c>
      <c r="AH101" s="472">
        <v>0</v>
      </c>
      <c r="AI101" s="472">
        <v>0</v>
      </c>
      <c r="AJ101" s="472">
        <v>0</v>
      </c>
      <c r="AK101" s="472">
        <v>0</v>
      </c>
      <c r="AL101" s="472">
        <v>0</v>
      </c>
      <c r="AM101" s="472">
        <v>0</v>
      </c>
      <c r="AN101" s="472">
        <v>0</v>
      </c>
      <c r="AO101" s="472">
        <v>0</v>
      </c>
      <c r="AP101" s="472">
        <v>0</v>
      </c>
      <c r="AQ101" s="475">
        <f t="shared" si="64"/>
        <v>112000000</v>
      </c>
      <c r="AR101" s="471">
        <v>110000000</v>
      </c>
      <c r="AS101" s="472">
        <v>0</v>
      </c>
      <c r="AT101" s="472">
        <v>0</v>
      </c>
      <c r="AU101" s="472">
        <v>0</v>
      </c>
      <c r="AV101" s="472">
        <v>0</v>
      </c>
      <c r="AW101" s="472">
        <v>0</v>
      </c>
      <c r="AX101" s="472">
        <v>0</v>
      </c>
      <c r="AY101" s="472">
        <v>0</v>
      </c>
      <c r="AZ101" s="472">
        <v>0</v>
      </c>
      <c r="BA101" s="472">
        <v>0</v>
      </c>
      <c r="BB101" s="472">
        <v>0</v>
      </c>
      <c r="BC101" s="472">
        <v>0</v>
      </c>
      <c r="BD101" s="472">
        <v>0</v>
      </c>
      <c r="BE101" s="472">
        <v>0</v>
      </c>
      <c r="BF101" s="472">
        <v>0</v>
      </c>
      <c r="BG101" s="472">
        <v>0</v>
      </c>
      <c r="BH101" s="473">
        <f t="shared" si="65"/>
        <v>110000000</v>
      </c>
      <c r="BI101" s="474">
        <v>120000000</v>
      </c>
      <c r="BJ101" s="472">
        <v>0</v>
      </c>
      <c r="BK101" s="472">
        <v>0</v>
      </c>
      <c r="BL101" s="472">
        <v>0</v>
      </c>
      <c r="BM101" s="472">
        <v>0</v>
      </c>
      <c r="BN101" s="472">
        <v>0</v>
      </c>
      <c r="BO101" s="472">
        <v>0</v>
      </c>
      <c r="BP101" s="472">
        <v>0</v>
      </c>
      <c r="BQ101" s="472">
        <v>0</v>
      </c>
      <c r="BR101" s="472">
        <v>0</v>
      </c>
      <c r="BS101" s="472">
        <v>0</v>
      </c>
      <c r="BT101" s="472">
        <v>0</v>
      </c>
      <c r="BU101" s="472">
        <v>0</v>
      </c>
      <c r="BV101" s="472">
        <v>0</v>
      </c>
      <c r="BW101" s="472">
        <v>0</v>
      </c>
      <c r="BX101" s="472">
        <v>0</v>
      </c>
      <c r="BY101" s="475">
        <f t="shared" si="66"/>
        <v>120000000</v>
      </c>
      <c r="BZ101" s="471">
        <v>130000000</v>
      </c>
      <c r="CA101" s="472">
        <v>0</v>
      </c>
      <c r="CB101" s="472">
        <v>0</v>
      </c>
      <c r="CC101" s="472">
        <v>0</v>
      </c>
      <c r="CD101" s="472">
        <v>0</v>
      </c>
      <c r="CE101" s="472">
        <v>0</v>
      </c>
      <c r="CF101" s="472">
        <v>0</v>
      </c>
      <c r="CG101" s="472">
        <v>0</v>
      </c>
      <c r="CH101" s="472">
        <v>0</v>
      </c>
      <c r="CI101" s="472">
        <v>0</v>
      </c>
      <c r="CJ101" s="472">
        <v>0</v>
      </c>
      <c r="CK101" s="472">
        <v>0</v>
      </c>
      <c r="CL101" s="472">
        <v>0</v>
      </c>
      <c r="CM101" s="472">
        <v>0</v>
      </c>
      <c r="CN101" s="472">
        <v>0</v>
      </c>
      <c r="CO101" s="472">
        <v>0</v>
      </c>
      <c r="CP101" s="473">
        <f t="shared" si="67"/>
        <v>130000000</v>
      </c>
      <c r="CQ101" s="461" t="s">
        <v>567</v>
      </c>
    </row>
    <row r="102" spans="1:95" x14ac:dyDescent="0.25">
      <c r="A102" s="457" t="s">
        <v>406</v>
      </c>
      <c r="B102" s="458" t="s">
        <v>7</v>
      </c>
      <c r="C102" s="459" t="s">
        <v>1204</v>
      </c>
      <c r="D102" s="460" t="s">
        <v>1211</v>
      </c>
      <c r="E102" s="461" t="s">
        <v>261</v>
      </c>
      <c r="F102" s="462" t="s">
        <v>300</v>
      </c>
      <c r="G102" s="509" t="s">
        <v>585</v>
      </c>
      <c r="H102" s="464">
        <v>4002</v>
      </c>
      <c r="I102" s="458" t="s">
        <v>201</v>
      </c>
      <c r="J102" s="477" t="s">
        <v>685</v>
      </c>
      <c r="K102" s="459" t="s">
        <v>1404</v>
      </c>
      <c r="L102" s="459" t="s">
        <v>983</v>
      </c>
      <c r="M102" s="467">
        <v>4002026</v>
      </c>
      <c r="N102" s="459" t="s">
        <v>984</v>
      </c>
      <c r="O102" s="467">
        <v>400202600</v>
      </c>
      <c r="P102" s="481" t="s">
        <v>2197</v>
      </c>
      <c r="Q102" s="468">
        <v>1</v>
      </c>
      <c r="R102" s="469">
        <v>1</v>
      </c>
      <c r="S102" s="469">
        <v>1</v>
      </c>
      <c r="T102" s="469">
        <v>1</v>
      </c>
      <c r="U102" s="504">
        <f t="shared" si="68"/>
        <v>4</v>
      </c>
      <c r="V102" s="471">
        <f t="shared" si="59"/>
        <v>60000000</v>
      </c>
      <c r="W102" s="472">
        <f t="shared" si="60"/>
        <v>55000000</v>
      </c>
      <c r="X102" s="472">
        <f t="shared" si="61"/>
        <v>60000000</v>
      </c>
      <c r="Y102" s="472">
        <f t="shared" si="62"/>
        <v>65000000</v>
      </c>
      <c r="Z102" s="473">
        <f t="shared" si="63"/>
        <v>240000000</v>
      </c>
      <c r="AA102" s="474">
        <v>60000000</v>
      </c>
      <c r="AB102" s="472">
        <v>0</v>
      </c>
      <c r="AC102" s="472">
        <v>0</v>
      </c>
      <c r="AD102" s="472">
        <v>0</v>
      </c>
      <c r="AE102" s="472">
        <v>0</v>
      </c>
      <c r="AF102" s="472">
        <v>0</v>
      </c>
      <c r="AG102" s="472">
        <v>0</v>
      </c>
      <c r="AH102" s="472">
        <v>0</v>
      </c>
      <c r="AI102" s="472">
        <v>0</v>
      </c>
      <c r="AJ102" s="472">
        <v>0</v>
      </c>
      <c r="AK102" s="472">
        <v>0</v>
      </c>
      <c r="AL102" s="472">
        <v>0</v>
      </c>
      <c r="AM102" s="472">
        <v>0</v>
      </c>
      <c r="AN102" s="472">
        <v>0</v>
      </c>
      <c r="AO102" s="472">
        <v>0</v>
      </c>
      <c r="AP102" s="472">
        <v>0</v>
      </c>
      <c r="AQ102" s="475">
        <f t="shared" si="64"/>
        <v>60000000</v>
      </c>
      <c r="AR102" s="471">
        <v>55000000</v>
      </c>
      <c r="AS102" s="472">
        <v>0</v>
      </c>
      <c r="AT102" s="472">
        <v>0</v>
      </c>
      <c r="AU102" s="472">
        <v>0</v>
      </c>
      <c r="AV102" s="472">
        <v>0</v>
      </c>
      <c r="AW102" s="472">
        <v>0</v>
      </c>
      <c r="AX102" s="472">
        <v>0</v>
      </c>
      <c r="AY102" s="472">
        <v>0</v>
      </c>
      <c r="AZ102" s="472">
        <v>0</v>
      </c>
      <c r="BA102" s="472">
        <v>0</v>
      </c>
      <c r="BB102" s="472">
        <v>0</v>
      </c>
      <c r="BC102" s="472">
        <v>0</v>
      </c>
      <c r="BD102" s="472">
        <v>0</v>
      </c>
      <c r="BE102" s="472">
        <v>0</v>
      </c>
      <c r="BF102" s="472">
        <v>0</v>
      </c>
      <c r="BG102" s="472">
        <v>0</v>
      </c>
      <c r="BH102" s="473">
        <f t="shared" si="65"/>
        <v>55000000</v>
      </c>
      <c r="BI102" s="474">
        <v>60000000</v>
      </c>
      <c r="BJ102" s="472">
        <v>0</v>
      </c>
      <c r="BK102" s="472">
        <v>0</v>
      </c>
      <c r="BL102" s="472">
        <v>0</v>
      </c>
      <c r="BM102" s="472">
        <v>0</v>
      </c>
      <c r="BN102" s="472">
        <v>0</v>
      </c>
      <c r="BO102" s="472">
        <v>0</v>
      </c>
      <c r="BP102" s="472">
        <v>0</v>
      </c>
      <c r="BQ102" s="472">
        <v>0</v>
      </c>
      <c r="BR102" s="472">
        <v>0</v>
      </c>
      <c r="BS102" s="472">
        <v>0</v>
      </c>
      <c r="BT102" s="472">
        <v>0</v>
      </c>
      <c r="BU102" s="472">
        <v>0</v>
      </c>
      <c r="BV102" s="472">
        <v>0</v>
      </c>
      <c r="BW102" s="472">
        <v>0</v>
      </c>
      <c r="BX102" s="472">
        <v>0</v>
      </c>
      <c r="BY102" s="475">
        <f t="shared" si="66"/>
        <v>60000000</v>
      </c>
      <c r="BZ102" s="471">
        <v>65000000</v>
      </c>
      <c r="CA102" s="472">
        <v>0</v>
      </c>
      <c r="CB102" s="472">
        <v>0</v>
      </c>
      <c r="CC102" s="472">
        <v>0</v>
      </c>
      <c r="CD102" s="472">
        <v>0</v>
      </c>
      <c r="CE102" s="472">
        <v>0</v>
      </c>
      <c r="CF102" s="472">
        <v>0</v>
      </c>
      <c r="CG102" s="472">
        <v>0</v>
      </c>
      <c r="CH102" s="472">
        <v>0</v>
      </c>
      <c r="CI102" s="472">
        <v>0</v>
      </c>
      <c r="CJ102" s="472">
        <v>0</v>
      </c>
      <c r="CK102" s="472">
        <v>0</v>
      </c>
      <c r="CL102" s="472">
        <v>0</v>
      </c>
      <c r="CM102" s="472">
        <v>0</v>
      </c>
      <c r="CN102" s="472">
        <v>0</v>
      </c>
      <c r="CO102" s="472">
        <v>0</v>
      </c>
      <c r="CP102" s="473">
        <f t="shared" si="67"/>
        <v>65000000</v>
      </c>
      <c r="CQ102" s="461" t="s">
        <v>567</v>
      </c>
    </row>
    <row r="103" spans="1:95" x14ac:dyDescent="0.25">
      <c r="A103" s="457" t="s">
        <v>407</v>
      </c>
      <c r="B103" s="458" t="s">
        <v>14</v>
      </c>
      <c r="C103" s="459" t="s">
        <v>7</v>
      </c>
      <c r="D103" s="460" t="s">
        <v>262</v>
      </c>
      <c r="E103" s="461" t="s">
        <v>261</v>
      </c>
      <c r="F103" s="462" t="s">
        <v>300</v>
      </c>
      <c r="G103" s="476" t="s">
        <v>585</v>
      </c>
      <c r="H103" s="464">
        <v>4002</v>
      </c>
      <c r="I103" s="458" t="s">
        <v>201</v>
      </c>
      <c r="J103" s="459" t="s">
        <v>686</v>
      </c>
      <c r="K103" s="459" t="s">
        <v>1405</v>
      </c>
      <c r="L103" s="459" t="s">
        <v>985</v>
      </c>
      <c r="M103" s="467">
        <v>4002038</v>
      </c>
      <c r="N103" s="459" t="s">
        <v>986</v>
      </c>
      <c r="O103" s="467">
        <v>400203800</v>
      </c>
      <c r="P103" s="481" t="s">
        <v>2198</v>
      </c>
      <c r="Q103" s="512">
        <v>1</v>
      </c>
      <c r="R103" s="513">
        <v>1</v>
      </c>
      <c r="S103" s="513">
        <v>1</v>
      </c>
      <c r="T103" s="513">
        <v>1</v>
      </c>
      <c r="U103" s="507">
        <v>1</v>
      </c>
      <c r="V103" s="471">
        <f t="shared" si="59"/>
        <v>250000000</v>
      </c>
      <c r="W103" s="472">
        <f t="shared" si="60"/>
        <v>100000000</v>
      </c>
      <c r="X103" s="472">
        <f t="shared" si="61"/>
        <v>100000000</v>
      </c>
      <c r="Y103" s="472">
        <f t="shared" si="62"/>
        <v>100000000</v>
      </c>
      <c r="Z103" s="473">
        <f t="shared" si="63"/>
        <v>550000000</v>
      </c>
      <c r="AA103" s="474">
        <v>250000000</v>
      </c>
      <c r="AB103" s="472">
        <v>0</v>
      </c>
      <c r="AC103" s="472">
        <v>0</v>
      </c>
      <c r="AD103" s="472">
        <v>0</v>
      </c>
      <c r="AE103" s="472">
        <v>0</v>
      </c>
      <c r="AF103" s="472">
        <v>0</v>
      </c>
      <c r="AG103" s="472">
        <v>0</v>
      </c>
      <c r="AH103" s="472">
        <v>0</v>
      </c>
      <c r="AI103" s="472">
        <v>0</v>
      </c>
      <c r="AJ103" s="472">
        <v>0</v>
      </c>
      <c r="AK103" s="472">
        <v>0</v>
      </c>
      <c r="AL103" s="472">
        <v>0</v>
      </c>
      <c r="AM103" s="472">
        <v>0</v>
      </c>
      <c r="AN103" s="472">
        <v>0</v>
      </c>
      <c r="AO103" s="472">
        <v>0</v>
      </c>
      <c r="AP103" s="472">
        <v>0</v>
      </c>
      <c r="AQ103" s="475">
        <f t="shared" si="64"/>
        <v>250000000</v>
      </c>
      <c r="AR103" s="471">
        <v>40000000</v>
      </c>
      <c r="AS103" s="472">
        <v>0</v>
      </c>
      <c r="AT103" s="472">
        <v>0</v>
      </c>
      <c r="AU103" s="472">
        <v>0</v>
      </c>
      <c r="AV103" s="472">
        <v>0</v>
      </c>
      <c r="AW103" s="472">
        <v>0</v>
      </c>
      <c r="AX103" s="472">
        <v>60000000</v>
      </c>
      <c r="AY103" s="472">
        <v>0</v>
      </c>
      <c r="AZ103" s="472">
        <v>0</v>
      </c>
      <c r="BA103" s="472">
        <v>0</v>
      </c>
      <c r="BB103" s="472">
        <v>0</v>
      </c>
      <c r="BC103" s="472">
        <v>0</v>
      </c>
      <c r="BD103" s="472">
        <v>0</v>
      </c>
      <c r="BE103" s="472">
        <v>0</v>
      </c>
      <c r="BF103" s="472">
        <v>0</v>
      </c>
      <c r="BG103" s="472">
        <v>0</v>
      </c>
      <c r="BH103" s="473">
        <f t="shared" si="65"/>
        <v>100000000</v>
      </c>
      <c r="BI103" s="474">
        <v>40000000</v>
      </c>
      <c r="BJ103" s="472">
        <v>0</v>
      </c>
      <c r="BK103" s="472">
        <v>0</v>
      </c>
      <c r="BL103" s="472">
        <v>0</v>
      </c>
      <c r="BM103" s="472">
        <v>0</v>
      </c>
      <c r="BN103" s="472">
        <v>0</v>
      </c>
      <c r="BO103" s="472">
        <v>60000000</v>
      </c>
      <c r="BP103" s="472">
        <v>0</v>
      </c>
      <c r="BQ103" s="472">
        <v>0</v>
      </c>
      <c r="BR103" s="472">
        <v>0</v>
      </c>
      <c r="BS103" s="472">
        <v>0</v>
      </c>
      <c r="BT103" s="472">
        <v>0</v>
      </c>
      <c r="BU103" s="472">
        <v>0</v>
      </c>
      <c r="BV103" s="472">
        <v>0</v>
      </c>
      <c r="BW103" s="472">
        <v>0</v>
      </c>
      <c r="BX103" s="472">
        <v>0</v>
      </c>
      <c r="BY103" s="475">
        <f t="shared" si="66"/>
        <v>100000000</v>
      </c>
      <c r="BZ103" s="471">
        <v>40000000</v>
      </c>
      <c r="CA103" s="472">
        <v>0</v>
      </c>
      <c r="CB103" s="472">
        <v>0</v>
      </c>
      <c r="CC103" s="472">
        <v>0</v>
      </c>
      <c r="CD103" s="472">
        <v>0</v>
      </c>
      <c r="CE103" s="472">
        <v>0</v>
      </c>
      <c r="CF103" s="472">
        <v>60000000</v>
      </c>
      <c r="CG103" s="472">
        <v>0</v>
      </c>
      <c r="CH103" s="472">
        <v>0</v>
      </c>
      <c r="CI103" s="472">
        <v>0</v>
      </c>
      <c r="CJ103" s="472">
        <v>0</v>
      </c>
      <c r="CK103" s="472">
        <v>0</v>
      </c>
      <c r="CL103" s="472">
        <v>0</v>
      </c>
      <c r="CM103" s="472">
        <v>0</v>
      </c>
      <c r="CN103" s="472">
        <v>0</v>
      </c>
      <c r="CO103" s="472">
        <v>0</v>
      </c>
      <c r="CP103" s="473">
        <f t="shared" si="67"/>
        <v>100000000</v>
      </c>
      <c r="CQ103" s="511" t="s">
        <v>567</v>
      </c>
    </row>
    <row r="104" spans="1:95" x14ac:dyDescent="0.25">
      <c r="A104" s="457" t="s">
        <v>408</v>
      </c>
      <c r="B104" s="488" t="s">
        <v>7</v>
      </c>
      <c r="C104" s="459" t="s">
        <v>14</v>
      </c>
      <c r="D104" s="460" t="s">
        <v>262</v>
      </c>
      <c r="E104" s="461" t="s">
        <v>261</v>
      </c>
      <c r="F104" s="462" t="s">
        <v>300</v>
      </c>
      <c r="G104" s="463" t="s">
        <v>20</v>
      </c>
      <c r="H104" s="464">
        <v>4003</v>
      </c>
      <c r="I104" s="458" t="s">
        <v>201</v>
      </c>
      <c r="J104" s="459" t="s">
        <v>687</v>
      </c>
      <c r="K104" s="459" t="s">
        <v>1406</v>
      </c>
      <c r="L104" s="459" t="s">
        <v>987</v>
      </c>
      <c r="M104" s="467">
        <v>4003008</v>
      </c>
      <c r="N104" s="459" t="s">
        <v>988</v>
      </c>
      <c r="O104" s="467">
        <v>400300801</v>
      </c>
      <c r="P104" s="481" t="s">
        <v>2197</v>
      </c>
      <c r="Q104" s="468">
        <v>1</v>
      </c>
      <c r="R104" s="469">
        <v>0</v>
      </c>
      <c r="S104" s="469">
        <v>0</v>
      </c>
      <c r="T104" s="469">
        <v>0</v>
      </c>
      <c r="U104" s="504">
        <f>Q104+R104+S104+T104</f>
        <v>1</v>
      </c>
      <c r="V104" s="471">
        <f t="shared" si="59"/>
        <v>18000000</v>
      </c>
      <c r="W104" s="472">
        <f t="shared" si="60"/>
        <v>0</v>
      </c>
      <c r="X104" s="472">
        <f t="shared" si="61"/>
        <v>0</v>
      </c>
      <c r="Y104" s="472">
        <f t="shared" si="62"/>
        <v>0</v>
      </c>
      <c r="Z104" s="473">
        <f t="shared" si="63"/>
        <v>18000000</v>
      </c>
      <c r="AA104" s="474">
        <v>0</v>
      </c>
      <c r="AB104" s="472">
        <v>0</v>
      </c>
      <c r="AC104" s="472">
        <v>0</v>
      </c>
      <c r="AD104" s="472">
        <v>0</v>
      </c>
      <c r="AE104" s="472">
        <v>0</v>
      </c>
      <c r="AF104" s="472">
        <v>0</v>
      </c>
      <c r="AG104" s="472">
        <v>0</v>
      </c>
      <c r="AH104" s="472">
        <v>0</v>
      </c>
      <c r="AI104" s="472">
        <v>0</v>
      </c>
      <c r="AJ104" s="472">
        <v>0</v>
      </c>
      <c r="AK104" s="472">
        <v>18000000</v>
      </c>
      <c r="AL104" s="472">
        <v>0</v>
      </c>
      <c r="AM104" s="472">
        <v>0</v>
      </c>
      <c r="AN104" s="472">
        <v>0</v>
      </c>
      <c r="AO104" s="472">
        <v>0</v>
      </c>
      <c r="AP104" s="472">
        <v>0</v>
      </c>
      <c r="AQ104" s="475">
        <f t="shared" si="64"/>
        <v>18000000</v>
      </c>
      <c r="AR104" s="471">
        <v>0</v>
      </c>
      <c r="AS104" s="472">
        <v>0</v>
      </c>
      <c r="AT104" s="472">
        <v>0</v>
      </c>
      <c r="AU104" s="472">
        <v>0</v>
      </c>
      <c r="AV104" s="472">
        <v>0</v>
      </c>
      <c r="AW104" s="472">
        <v>0</v>
      </c>
      <c r="AX104" s="472">
        <v>0</v>
      </c>
      <c r="AY104" s="472">
        <v>0</v>
      </c>
      <c r="AZ104" s="472">
        <v>0</v>
      </c>
      <c r="BA104" s="472">
        <v>0</v>
      </c>
      <c r="BB104" s="472">
        <v>0</v>
      </c>
      <c r="BC104" s="472">
        <v>0</v>
      </c>
      <c r="BD104" s="472">
        <v>0</v>
      </c>
      <c r="BE104" s="472">
        <v>0</v>
      </c>
      <c r="BF104" s="472">
        <v>0</v>
      </c>
      <c r="BG104" s="472">
        <v>0</v>
      </c>
      <c r="BH104" s="473">
        <f t="shared" si="65"/>
        <v>0</v>
      </c>
      <c r="BI104" s="474">
        <v>0</v>
      </c>
      <c r="BJ104" s="472">
        <v>0</v>
      </c>
      <c r="BK104" s="472">
        <v>0</v>
      </c>
      <c r="BL104" s="472">
        <v>0</v>
      </c>
      <c r="BM104" s="472">
        <v>0</v>
      </c>
      <c r="BN104" s="472">
        <v>0</v>
      </c>
      <c r="BO104" s="472">
        <v>0</v>
      </c>
      <c r="BP104" s="472">
        <v>0</v>
      </c>
      <c r="BQ104" s="472">
        <v>0</v>
      </c>
      <c r="BR104" s="472">
        <v>0</v>
      </c>
      <c r="BS104" s="472">
        <v>0</v>
      </c>
      <c r="BT104" s="472">
        <v>0</v>
      </c>
      <c r="BU104" s="472">
        <v>0</v>
      </c>
      <c r="BV104" s="472">
        <v>0</v>
      </c>
      <c r="BW104" s="472">
        <v>0</v>
      </c>
      <c r="BX104" s="472">
        <v>0</v>
      </c>
      <c r="BY104" s="475">
        <f t="shared" si="66"/>
        <v>0</v>
      </c>
      <c r="BZ104" s="471">
        <v>0</v>
      </c>
      <c r="CA104" s="472">
        <v>0</v>
      </c>
      <c r="CB104" s="472">
        <v>0</v>
      </c>
      <c r="CC104" s="472">
        <v>0</v>
      </c>
      <c r="CD104" s="472">
        <v>0</v>
      </c>
      <c r="CE104" s="472">
        <v>0</v>
      </c>
      <c r="CF104" s="472">
        <v>0</v>
      </c>
      <c r="CG104" s="472">
        <v>0</v>
      </c>
      <c r="CH104" s="472">
        <v>0</v>
      </c>
      <c r="CI104" s="472">
        <v>0</v>
      </c>
      <c r="CJ104" s="472">
        <v>0</v>
      </c>
      <c r="CK104" s="472">
        <v>0</v>
      </c>
      <c r="CL104" s="472">
        <v>0</v>
      </c>
      <c r="CM104" s="472">
        <v>0</v>
      </c>
      <c r="CN104" s="472">
        <v>0</v>
      </c>
      <c r="CO104" s="472">
        <v>0</v>
      </c>
      <c r="CP104" s="473">
        <f t="shared" si="67"/>
        <v>0</v>
      </c>
      <c r="CQ104" s="461" t="s">
        <v>277</v>
      </c>
    </row>
    <row r="105" spans="1:95" x14ac:dyDescent="0.25">
      <c r="A105" s="457" t="s">
        <v>409</v>
      </c>
      <c r="B105" s="458" t="s">
        <v>7</v>
      </c>
      <c r="C105" s="459" t="s">
        <v>1204</v>
      </c>
      <c r="D105" s="460" t="s">
        <v>1211</v>
      </c>
      <c r="E105" s="461" t="s">
        <v>261</v>
      </c>
      <c r="F105" s="462" t="s">
        <v>300</v>
      </c>
      <c r="G105" s="463" t="s">
        <v>20</v>
      </c>
      <c r="H105" s="464">
        <v>4003</v>
      </c>
      <c r="I105" s="458" t="s">
        <v>200</v>
      </c>
      <c r="J105" s="459" t="s">
        <v>688</v>
      </c>
      <c r="K105" s="459" t="s">
        <v>1407</v>
      </c>
      <c r="L105" s="489" t="s">
        <v>989</v>
      </c>
      <c r="M105" s="514">
        <v>4003015</v>
      </c>
      <c r="N105" s="489" t="s">
        <v>990</v>
      </c>
      <c r="O105" s="514">
        <v>400301500</v>
      </c>
      <c r="P105" s="460" t="s">
        <v>2197</v>
      </c>
      <c r="Q105" s="468">
        <v>0</v>
      </c>
      <c r="R105" s="469">
        <v>0</v>
      </c>
      <c r="S105" s="469">
        <v>1</v>
      </c>
      <c r="T105" s="469">
        <v>1</v>
      </c>
      <c r="U105" s="504">
        <f>Q105+R105+S105+T105</f>
        <v>2</v>
      </c>
      <c r="V105" s="471">
        <f t="shared" si="59"/>
        <v>0</v>
      </c>
      <c r="W105" s="472">
        <f t="shared" si="60"/>
        <v>0</v>
      </c>
      <c r="X105" s="472">
        <f t="shared" si="61"/>
        <v>1000000000</v>
      </c>
      <c r="Y105" s="472">
        <f t="shared" si="62"/>
        <v>1000000000</v>
      </c>
      <c r="Z105" s="473">
        <f t="shared" si="63"/>
        <v>2000000000</v>
      </c>
      <c r="AA105" s="474">
        <v>0</v>
      </c>
      <c r="AB105" s="472">
        <v>0</v>
      </c>
      <c r="AC105" s="472">
        <v>0</v>
      </c>
      <c r="AD105" s="472">
        <v>0</v>
      </c>
      <c r="AE105" s="472">
        <v>0</v>
      </c>
      <c r="AF105" s="472">
        <v>0</v>
      </c>
      <c r="AG105" s="472">
        <v>0</v>
      </c>
      <c r="AH105" s="472">
        <v>0</v>
      </c>
      <c r="AI105" s="472">
        <v>0</v>
      </c>
      <c r="AJ105" s="472">
        <v>0</v>
      </c>
      <c r="AK105" s="472">
        <v>0</v>
      </c>
      <c r="AL105" s="472">
        <v>0</v>
      </c>
      <c r="AM105" s="472">
        <v>0</v>
      </c>
      <c r="AN105" s="472">
        <v>0</v>
      </c>
      <c r="AO105" s="472">
        <v>0</v>
      </c>
      <c r="AP105" s="472">
        <v>0</v>
      </c>
      <c r="AQ105" s="475">
        <f t="shared" si="64"/>
        <v>0</v>
      </c>
      <c r="AR105" s="471">
        <v>0</v>
      </c>
      <c r="AS105" s="472">
        <v>0</v>
      </c>
      <c r="AT105" s="472">
        <v>0</v>
      </c>
      <c r="AU105" s="472">
        <v>0</v>
      </c>
      <c r="AV105" s="472">
        <v>0</v>
      </c>
      <c r="AW105" s="472">
        <v>0</v>
      </c>
      <c r="AX105" s="472">
        <v>0</v>
      </c>
      <c r="AY105" s="472">
        <v>0</v>
      </c>
      <c r="AZ105" s="472">
        <v>0</v>
      </c>
      <c r="BA105" s="472">
        <v>0</v>
      </c>
      <c r="BB105" s="472">
        <v>0</v>
      </c>
      <c r="BC105" s="472">
        <v>0</v>
      </c>
      <c r="BD105" s="472">
        <v>0</v>
      </c>
      <c r="BE105" s="472">
        <v>0</v>
      </c>
      <c r="BF105" s="472">
        <v>0</v>
      </c>
      <c r="BG105" s="472">
        <v>0</v>
      </c>
      <c r="BH105" s="473">
        <f t="shared" si="65"/>
        <v>0</v>
      </c>
      <c r="BI105" s="474">
        <v>0</v>
      </c>
      <c r="BJ105" s="472">
        <v>0</v>
      </c>
      <c r="BK105" s="472">
        <v>0</v>
      </c>
      <c r="BL105" s="472">
        <v>0</v>
      </c>
      <c r="BM105" s="472">
        <v>0</v>
      </c>
      <c r="BN105" s="472">
        <v>0</v>
      </c>
      <c r="BO105" s="472">
        <v>0</v>
      </c>
      <c r="BP105" s="472">
        <v>0</v>
      </c>
      <c r="BQ105" s="472">
        <v>0</v>
      </c>
      <c r="BR105" s="472">
        <v>0</v>
      </c>
      <c r="BS105" s="472">
        <v>0</v>
      </c>
      <c r="BT105" s="472">
        <v>0</v>
      </c>
      <c r="BU105" s="472">
        <v>0</v>
      </c>
      <c r="BV105" s="472">
        <v>0</v>
      </c>
      <c r="BW105" s="472">
        <v>1000000000</v>
      </c>
      <c r="BX105" s="472">
        <v>0</v>
      </c>
      <c r="BY105" s="475">
        <f t="shared" si="66"/>
        <v>1000000000</v>
      </c>
      <c r="BZ105" s="471">
        <v>0</v>
      </c>
      <c r="CA105" s="472">
        <v>0</v>
      </c>
      <c r="CB105" s="472">
        <v>0</v>
      </c>
      <c r="CC105" s="472">
        <v>0</v>
      </c>
      <c r="CD105" s="472">
        <v>0</v>
      </c>
      <c r="CE105" s="472">
        <v>0</v>
      </c>
      <c r="CF105" s="472">
        <v>0</v>
      </c>
      <c r="CG105" s="472">
        <v>0</v>
      </c>
      <c r="CH105" s="472">
        <v>0</v>
      </c>
      <c r="CI105" s="472">
        <v>0</v>
      </c>
      <c r="CJ105" s="472">
        <v>0</v>
      </c>
      <c r="CK105" s="472">
        <v>0</v>
      </c>
      <c r="CL105" s="472">
        <v>0</v>
      </c>
      <c r="CM105" s="472">
        <v>0</v>
      </c>
      <c r="CN105" s="472">
        <v>1000000000</v>
      </c>
      <c r="CO105" s="472">
        <v>0</v>
      </c>
      <c r="CP105" s="473">
        <f t="shared" si="67"/>
        <v>1000000000</v>
      </c>
      <c r="CQ105" s="461" t="s">
        <v>277</v>
      </c>
    </row>
    <row r="106" spans="1:95" x14ac:dyDescent="0.25">
      <c r="A106" s="457" t="s">
        <v>410</v>
      </c>
      <c r="B106" s="458" t="s">
        <v>7</v>
      </c>
      <c r="C106" s="459" t="s">
        <v>1204</v>
      </c>
      <c r="D106" s="460" t="s">
        <v>1211</v>
      </c>
      <c r="E106" s="461" t="s">
        <v>261</v>
      </c>
      <c r="F106" s="462" t="s">
        <v>300</v>
      </c>
      <c r="G106" s="463" t="s">
        <v>20</v>
      </c>
      <c r="H106" s="464">
        <v>4003</v>
      </c>
      <c r="I106" s="458" t="s">
        <v>201</v>
      </c>
      <c r="J106" s="459" t="s">
        <v>689</v>
      </c>
      <c r="K106" s="489" t="s">
        <v>1408</v>
      </c>
      <c r="L106" s="489" t="s">
        <v>989</v>
      </c>
      <c r="M106" s="514">
        <v>4003015</v>
      </c>
      <c r="N106" s="489" t="s">
        <v>991</v>
      </c>
      <c r="O106" s="514">
        <v>400301504</v>
      </c>
      <c r="P106" s="481" t="s">
        <v>2197</v>
      </c>
      <c r="Q106" s="468">
        <v>300</v>
      </c>
      <c r="R106" s="469">
        <v>2700</v>
      </c>
      <c r="S106" s="469">
        <v>2000</v>
      </c>
      <c r="T106" s="469">
        <v>0</v>
      </c>
      <c r="U106" s="504">
        <v>5000</v>
      </c>
      <c r="V106" s="471">
        <f t="shared" si="59"/>
        <v>614781912.32000005</v>
      </c>
      <c r="W106" s="472">
        <f t="shared" si="60"/>
        <v>8000000000</v>
      </c>
      <c r="X106" s="472">
        <f t="shared" si="61"/>
        <v>578312974.60000002</v>
      </c>
      <c r="Y106" s="472">
        <f t="shared" si="62"/>
        <v>0</v>
      </c>
      <c r="Z106" s="473">
        <f t="shared" si="63"/>
        <v>9193094886.9200001</v>
      </c>
      <c r="AA106" s="474">
        <v>0</v>
      </c>
      <c r="AB106" s="472">
        <v>0</v>
      </c>
      <c r="AC106" s="472">
        <v>0</v>
      </c>
      <c r="AD106" s="472">
        <v>0</v>
      </c>
      <c r="AE106" s="472">
        <v>0</v>
      </c>
      <c r="AF106" s="472">
        <v>0</v>
      </c>
      <c r="AG106" s="472">
        <v>0</v>
      </c>
      <c r="AH106" s="472">
        <v>0</v>
      </c>
      <c r="AI106" s="472">
        <v>0</v>
      </c>
      <c r="AJ106" s="472">
        <v>0</v>
      </c>
      <c r="AK106" s="472">
        <v>0</v>
      </c>
      <c r="AL106" s="472">
        <v>0</v>
      </c>
      <c r="AM106" s="472">
        <v>0</v>
      </c>
      <c r="AN106" s="472">
        <v>0</v>
      </c>
      <c r="AO106" s="472">
        <v>614781912.32000005</v>
      </c>
      <c r="AP106" s="472">
        <v>0</v>
      </c>
      <c r="AQ106" s="475">
        <f t="shared" si="64"/>
        <v>614781912.32000005</v>
      </c>
      <c r="AR106" s="471">
        <v>0</v>
      </c>
      <c r="AS106" s="472">
        <v>0</v>
      </c>
      <c r="AT106" s="472">
        <v>0</v>
      </c>
      <c r="AU106" s="472">
        <v>0</v>
      </c>
      <c r="AV106" s="472">
        <v>0</v>
      </c>
      <c r="AW106" s="472">
        <v>0</v>
      </c>
      <c r="AX106" s="472">
        <v>0</v>
      </c>
      <c r="AY106" s="472">
        <v>0</v>
      </c>
      <c r="AZ106" s="472">
        <v>0</v>
      </c>
      <c r="BA106" s="472">
        <v>0</v>
      </c>
      <c r="BB106" s="472">
        <v>0</v>
      </c>
      <c r="BC106" s="472">
        <v>0</v>
      </c>
      <c r="BD106" s="472">
        <v>0</v>
      </c>
      <c r="BE106" s="472">
        <v>0</v>
      </c>
      <c r="BF106" s="472">
        <f>8000000000</f>
        <v>8000000000</v>
      </c>
      <c r="BG106" s="472">
        <v>0</v>
      </c>
      <c r="BH106" s="473">
        <f t="shared" si="65"/>
        <v>8000000000</v>
      </c>
      <c r="BI106" s="474">
        <v>0</v>
      </c>
      <c r="BJ106" s="472">
        <v>0</v>
      </c>
      <c r="BK106" s="472">
        <v>0</v>
      </c>
      <c r="BL106" s="472">
        <v>0</v>
      </c>
      <c r="BM106" s="472">
        <v>0</v>
      </c>
      <c r="BN106" s="472">
        <v>0</v>
      </c>
      <c r="BO106" s="472">
        <v>0</v>
      </c>
      <c r="BP106" s="472">
        <v>0</v>
      </c>
      <c r="BQ106" s="472">
        <v>0</v>
      </c>
      <c r="BR106" s="472">
        <v>0</v>
      </c>
      <c r="BS106" s="472">
        <v>0</v>
      </c>
      <c r="BT106" s="472">
        <v>0</v>
      </c>
      <c r="BU106" s="472">
        <v>0</v>
      </c>
      <c r="BV106" s="472">
        <v>0</v>
      </c>
      <c r="BW106" s="472">
        <v>578312974.60000002</v>
      </c>
      <c r="BX106" s="472">
        <v>0</v>
      </c>
      <c r="BY106" s="475">
        <f t="shared" si="66"/>
        <v>578312974.60000002</v>
      </c>
      <c r="BZ106" s="471">
        <v>0</v>
      </c>
      <c r="CA106" s="472">
        <v>0</v>
      </c>
      <c r="CB106" s="472">
        <v>0</v>
      </c>
      <c r="CC106" s="472">
        <v>0</v>
      </c>
      <c r="CD106" s="472">
        <v>0</v>
      </c>
      <c r="CE106" s="472">
        <v>0</v>
      </c>
      <c r="CF106" s="472">
        <v>0</v>
      </c>
      <c r="CG106" s="472">
        <v>0</v>
      </c>
      <c r="CH106" s="472">
        <v>0</v>
      </c>
      <c r="CI106" s="472">
        <v>0</v>
      </c>
      <c r="CJ106" s="472">
        <v>0</v>
      </c>
      <c r="CK106" s="472">
        <v>0</v>
      </c>
      <c r="CL106" s="472">
        <v>0</v>
      </c>
      <c r="CM106" s="472">
        <v>0</v>
      </c>
      <c r="CN106" s="472">
        <v>0</v>
      </c>
      <c r="CO106" s="472">
        <v>0</v>
      </c>
      <c r="CP106" s="473">
        <f t="shared" si="67"/>
        <v>0</v>
      </c>
      <c r="CQ106" s="461"/>
    </row>
    <row r="107" spans="1:95" x14ac:dyDescent="0.25">
      <c r="A107" s="457" t="s">
        <v>411</v>
      </c>
      <c r="B107" s="458" t="s">
        <v>7</v>
      </c>
      <c r="C107" s="459" t="s">
        <v>1204</v>
      </c>
      <c r="D107" s="460" t="s">
        <v>1211</v>
      </c>
      <c r="E107" s="461" t="s">
        <v>261</v>
      </c>
      <c r="F107" s="462" t="s">
        <v>300</v>
      </c>
      <c r="G107" s="463" t="s">
        <v>20</v>
      </c>
      <c r="H107" s="464">
        <v>4003</v>
      </c>
      <c r="I107" s="458" t="s">
        <v>201</v>
      </c>
      <c r="J107" s="459" t="s">
        <v>690</v>
      </c>
      <c r="K107" s="489" t="s">
        <v>1409</v>
      </c>
      <c r="L107" s="459" t="s">
        <v>23</v>
      </c>
      <c r="M107" s="467">
        <v>4003017</v>
      </c>
      <c r="N107" s="459" t="s">
        <v>24</v>
      </c>
      <c r="O107" s="467">
        <v>400301700</v>
      </c>
      <c r="P107" s="481" t="s">
        <v>2197</v>
      </c>
      <c r="Q107" s="468">
        <v>2</v>
      </c>
      <c r="R107" s="469">
        <v>1</v>
      </c>
      <c r="S107" s="469">
        <v>1</v>
      </c>
      <c r="T107" s="469">
        <v>0</v>
      </c>
      <c r="U107" s="504">
        <f>Q107+R107+S107+T107</f>
        <v>4</v>
      </c>
      <c r="V107" s="471">
        <f t="shared" si="59"/>
        <v>1349642148.9300001</v>
      </c>
      <c r="W107" s="472">
        <f t="shared" si="60"/>
        <v>257871659</v>
      </c>
      <c r="X107" s="472">
        <f t="shared" si="61"/>
        <v>257871659</v>
      </c>
      <c r="Y107" s="472">
        <f t="shared" si="62"/>
        <v>0</v>
      </c>
      <c r="Z107" s="473">
        <f t="shared" si="63"/>
        <v>1865385466.9300001</v>
      </c>
      <c r="AA107" s="474">
        <v>0</v>
      </c>
      <c r="AB107" s="472">
        <v>0</v>
      </c>
      <c r="AC107" s="472">
        <v>0</v>
      </c>
      <c r="AD107" s="472">
        <v>0</v>
      </c>
      <c r="AE107" s="472">
        <v>0</v>
      </c>
      <c r="AF107" s="472">
        <v>0</v>
      </c>
      <c r="AG107" s="472">
        <v>0</v>
      </c>
      <c r="AH107" s="472">
        <v>0</v>
      </c>
      <c r="AI107" s="472">
        <v>0</v>
      </c>
      <c r="AJ107" s="472">
        <v>0</v>
      </c>
      <c r="AK107" s="472">
        <v>1349642148.9300001</v>
      </c>
      <c r="AL107" s="472">
        <v>0</v>
      </c>
      <c r="AM107" s="472">
        <v>0</v>
      </c>
      <c r="AN107" s="472">
        <v>0</v>
      </c>
      <c r="AO107" s="472">
        <v>0</v>
      </c>
      <c r="AP107" s="472">
        <v>0</v>
      </c>
      <c r="AQ107" s="475">
        <f t="shared" si="64"/>
        <v>1349642148.9300001</v>
      </c>
      <c r="AR107" s="471">
        <v>0</v>
      </c>
      <c r="AS107" s="472">
        <v>0</v>
      </c>
      <c r="AT107" s="472">
        <v>0</v>
      </c>
      <c r="AU107" s="472">
        <v>0</v>
      </c>
      <c r="AV107" s="472">
        <v>0</v>
      </c>
      <c r="AW107" s="472">
        <v>0</v>
      </c>
      <c r="AX107" s="472">
        <v>0</v>
      </c>
      <c r="AY107" s="472">
        <v>0</v>
      </c>
      <c r="AZ107" s="472">
        <v>0</v>
      </c>
      <c r="BA107" s="472">
        <v>0</v>
      </c>
      <c r="BB107" s="472">
        <f>247871659+10000000</f>
        <v>257871659</v>
      </c>
      <c r="BC107" s="472">
        <v>0</v>
      </c>
      <c r="BD107" s="472">
        <v>0</v>
      </c>
      <c r="BE107" s="472">
        <v>0</v>
      </c>
      <c r="BF107" s="472">
        <v>0</v>
      </c>
      <c r="BG107" s="472">
        <v>0</v>
      </c>
      <c r="BH107" s="473">
        <f t="shared" si="65"/>
        <v>257871659</v>
      </c>
      <c r="BI107" s="474">
        <v>0</v>
      </c>
      <c r="BJ107" s="472">
        <v>0</v>
      </c>
      <c r="BK107" s="472">
        <v>0</v>
      </c>
      <c r="BL107" s="472">
        <v>0</v>
      </c>
      <c r="BM107" s="472">
        <v>0</v>
      </c>
      <c r="BN107" s="472">
        <v>0</v>
      </c>
      <c r="BO107" s="472">
        <v>0</v>
      </c>
      <c r="BP107" s="472">
        <v>0</v>
      </c>
      <c r="BQ107" s="472">
        <v>0</v>
      </c>
      <c r="BR107" s="472">
        <v>0</v>
      </c>
      <c r="BS107" s="472">
        <f>247871659+10000000</f>
        <v>257871659</v>
      </c>
      <c r="BT107" s="472">
        <v>0</v>
      </c>
      <c r="BU107" s="472">
        <v>0</v>
      </c>
      <c r="BV107" s="472">
        <v>0</v>
      </c>
      <c r="BW107" s="472">
        <v>0</v>
      </c>
      <c r="BX107" s="472">
        <v>0</v>
      </c>
      <c r="BY107" s="475">
        <f t="shared" si="66"/>
        <v>257871659</v>
      </c>
      <c r="BZ107" s="471">
        <v>0</v>
      </c>
      <c r="CA107" s="472">
        <v>0</v>
      </c>
      <c r="CB107" s="472">
        <v>0</v>
      </c>
      <c r="CC107" s="472">
        <v>0</v>
      </c>
      <c r="CD107" s="472">
        <v>0</v>
      </c>
      <c r="CE107" s="472">
        <v>0</v>
      </c>
      <c r="CF107" s="472">
        <v>0</v>
      </c>
      <c r="CG107" s="472">
        <v>0</v>
      </c>
      <c r="CH107" s="472">
        <v>0</v>
      </c>
      <c r="CI107" s="472">
        <v>0</v>
      </c>
      <c r="CJ107" s="472">
        <v>0</v>
      </c>
      <c r="CK107" s="472">
        <v>0</v>
      </c>
      <c r="CL107" s="472">
        <v>0</v>
      </c>
      <c r="CM107" s="472">
        <v>0</v>
      </c>
      <c r="CN107" s="472">
        <v>0</v>
      </c>
      <c r="CO107" s="472">
        <v>0</v>
      </c>
      <c r="CP107" s="473">
        <f t="shared" si="67"/>
        <v>0</v>
      </c>
      <c r="CQ107" s="461" t="s">
        <v>277</v>
      </c>
    </row>
    <row r="108" spans="1:95" x14ac:dyDescent="0.25">
      <c r="A108" s="457" t="s">
        <v>412</v>
      </c>
      <c r="B108" s="458" t="s">
        <v>7</v>
      </c>
      <c r="C108" s="459" t="s">
        <v>1204</v>
      </c>
      <c r="D108" s="460" t="s">
        <v>1211</v>
      </c>
      <c r="E108" s="461" t="s">
        <v>261</v>
      </c>
      <c r="F108" s="462" t="s">
        <v>300</v>
      </c>
      <c r="G108" s="463" t="s">
        <v>20</v>
      </c>
      <c r="H108" s="464">
        <v>4003</v>
      </c>
      <c r="I108" s="458" t="s">
        <v>200</v>
      </c>
      <c r="J108" s="459" t="s">
        <v>691</v>
      </c>
      <c r="K108" s="459" t="s">
        <v>1410</v>
      </c>
      <c r="L108" s="459" t="s">
        <v>23</v>
      </c>
      <c r="M108" s="467">
        <v>4003017</v>
      </c>
      <c r="N108" s="459" t="s">
        <v>24</v>
      </c>
      <c r="O108" s="467">
        <v>400301700</v>
      </c>
      <c r="P108" s="460" t="s">
        <v>2197</v>
      </c>
      <c r="Q108" s="468">
        <v>0.1</v>
      </c>
      <c r="R108" s="469">
        <v>0.5</v>
      </c>
      <c r="S108" s="469">
        <v>0.4</v>
      </c>
      <c r="T108" s="469">
        <v>0</v>
      </c>
      <c r="U108" s="504">
        <f>Q108+R108+S108+T108</f>
        <v>1</v>
      </c>
      <c r="V108" s="471">
        <f t="shared" si="59"/>
        <v>0</v>
      </c>
      <c r="W108" s="472">
        <f t="shared" si="60"/>
        <v>0</v>
      </c>
      <c r="X108" s="472">
        <f t="shared" si="61"/>
        <v>0</v>
      </c>
      <c r="Y108" s="472">
        <f t="shared" si="62"/>
        <v>0</v>
      </c>
      <c r="Z108" s="473">
        <f t="shared" si="63"/>
        <v>0</v>
      </c>
      <c r="AA108" s="474">
        <v>0</v>
      </c>
      <c r="AB108" s="472">
        <v>0</v>
      </c>
      <c r="AC108" s="472">
        <v>0</v>
      </c>
      <c r="AD108" s="472">
        <v>0</v>
      </c>
      <c r="AE108" s="472">
        <v>0</v>
      </c>
      <c r="AF108" s="472">
        <v>0</v>
      </c>
      <c r="AG108" s="472">
        <v>0</v>
      </c>
      <c r="AH108" s="472">
        <v>0</v>
      </c>
      <c r="AI108" s="472">
        <v>0</v>
      </c>
      <c r="AJ108" s="472">
        <v>0</v>
      </c>
      <c r="AK108" s="472">
        <v>0</v>
      </c>
      <c r="AL108" s="472">
        <v>0</v>
      </c>
      <c r="AM108" s="472">
        <v>0</v>
      </c>
      <c r="AN108" s="472">
        <v>0</v>
      </c>
      <c r="AO108" s="472">
        <v>0</v>
      </c>
      <c r="AP108" s="472">
        <v>0</v>
      </c>
      <c r="AQ108" s="475">
        <f t="shared" si="64"/>
        <v>0</v>
      </c>
      <c r="AR108" s="471">
        <v>0</v>
      </c>
      <c r="AS108" s="472">
        <v>0</v>
      </c>
      <c r="AT108" s="472">
        <v>0</v>
      </c>
      <c r="AU108" s="472">
        <v>0</v>
      </c>
      <c r="AV108" s="472">
        <v>0</v>
      </c>
      <c r="AW108" s="472">
        <v>0</v>
      </c>
      <c r="AX108" s="472">
        <v>0</v>
      </c>
      <c r="AY108" s="472">
        <v>0</v>
      </c>
      <c r="AZ108" s="472">
        <v>0</v>
      </c>
      <c r="BA108" s="472">
        <v>0</v>
      </c>
      <c r="BB108" s="472">
        <v>0</v>
      </c>
      <c r="BC108" s="472">
        <v>0</v>
      </c>
      <c r="BD108" s="472">
        <v>0</v>
      </c>
      <c r="BE108" s="472">
        <v>0</v>
      </c>
      <c r="BF108" s="472">
        <v>0</v>
      </c>
      <c r="BG108" s="472">
        <v>0</v>
      </c>
      <c r="BH108" s="473">
        <f t="shared" si="65"/>
        <v>0</v>
      </c>
      <c r="BI108" s="474">
        <v>0</v>
      </c>
      <c r="BJ108" s="472">
        <v>0</v>
      </c>
      <c r="BK108" s="472">
        <v>0</v>
      </c>
      <c r="BL108" s="472">
        <v>0</v>
      </c>
      <c r="BM108" s="472">
        <v>0</v>
      </c>
      <c r="BN108" s="472">
        <v>0</v>
      </c>
      <c r="BO108" s="472">
        <v>0</v>
      </c>
      <c r="BP108" s="472">
        <v>0</v>
      </c>
      <c r="BQ108" s="472">
        <v>0</v>
      </c>
      <c r="BR108" s="472">
        <v>0</v>
      </c>
      <c r="BS108" s="472">
        <v>0</v>
      </c>
      <c r="BT108" s="472">
        <v>0</v>
      </c>
      <c r="BU108" s="472">
        <v>0</v>
      </c>
      <c r="BV108" s="472">
        <v>0</v>
      </c>
      <c r="BW108" s="472">
        <v>0</v>
      </c>
      <c r="BX108" s="472">
        <v>0</v>
      </c>
      <c r="BY108" s="475">
        <f t="shared" si="66"/>
        <v>0</v>
      </c>
      <c r="BZ108" s="471">
        <v>0</v>
      </c>
      <c r="CA108" s="472">
        <v>0</v>
      </c>
      <c r="CB108" s="472">
        <v>0</v>
      </c>
      <c r="CC108" s="472">
        <v>0</v>
      </c>
      <c r="CD108" s="472">
        <v>0</v>
      </c>
      <c r="CE108" s="472">
        <v>0</v>
      </c>
      <c r="CF108" s="472">
        <v>0</v>
      </c>
      <c r="CG108" s="472">
        <v>0</v>
      </c>
      <c r="CH108" s="472">
        <v>0</v>
      </c>
      <c r="CI108" s="472">
        <v>0</v>
      </c>
      <c r="CJ108" s="472">
        <v>0</v>
      </c>
      <c r="CK108" s="472">
        <v>0</v>
      </c>
      <c r="CL108" s="472">
        <v>0</v>
      </c>
      <c r="CM108" s="472">
        <v>0</v>
      </c>
      <c r="CN108" s="472">
        <v>0</v>
      </c>
      <c r="CO108" s="472">
        <v>0</v>
      </c>
      <c r="CP108" s="473">
        <f t="shared" si="67"/>
        <v>0</v>
      </c>
      <c r="CQ108" s="461" t="s">
        <v>277</v>
      </c>
    </row>
    <row r="109" spans="1:95" x14ac:dyDescent="0.25">
      <c r="A109" s="457" t="s">
        <v>413</v>
      </c>
      <c r="B109" s="458" t="s">
        <v>7</v>
      </c>
      <c r="C109" s="459" t="s">
        <v>1204</v>
      </c>
      <c r="D109" s="460" t="s">
        <v>1211</v>
      </c>
      <c r="E109" s="461" t="s">
        <v>261</v>
      </c>
      <c r="F109" s="462" t="s">
        <v>300</v>
      </c>
      <c r="G109" s="463" t="s">
        <v>20</v>
      </c>
      <c r="H109" s="464">
        <v>4003</v>
      </c>
      <c r="I109" s="458" t="s">
        <v>200</v>
      </c>
      <c r="J109" s="459" t="s">
        <v>692</v>
      </c>
      <c r="K109" s="459" t="s">
        <v>1411</v>
      </c>
      <c r="L109" s="459" t="s">
        <v>992</v>
      </c>
      <c r="M109" s="467">
        <v>4003018</v>
      </c>
      <c r="N109" s="459" t="s">
        <v>993</v>
      </c>
      <c r="O109" s="467">
        <v>400301802</v>
      </c>
      <c r="P109" s="460" t="s">
        <v>2197</v>
      </c>
      <c r="Q109" s="468">
        <v>0</v>
      </c>
      <c r="R109" s="469">
        <v>0</v>
      </c>
      <c r="S109" s="469">
        <v>1</v>
      </c>
      <c r="T109" s="469">
        <v>1</v>
      </c>
      <c r="U109" s="504">
        <f>Q109+R109+S109+T109</f>
        <v>2</v>
      </c>
      <c r="V109" s="471">
        <f t="shared" si="59"/>
        <v>0</v>
      </c>
      <c r="W109" s="472">
        <f t="shared" si="60"/>
        <v>0</v>
      </c>
      <c r="X109" s="472">
        <f t="shared" si="61"/>
        <v>0</v>
      </c>
      <c r="Y109" s="472">
        <f t="shared" si="62"/>
        <v>0</v>
      </c>
      <c r="Z109" s="473">
        <f t="shared" si="63"/>
        <v>0</v>
      </c>
      <c r="AA109" s="474">
        <v>0</v>
      </c>
      <c r="AB109" s="472">
        <v>0</v>
      </c>
      <c r="AC109" s="472">
        <v>0</v>
      </c>
      <c r="AD109" s="472">
        <v>0</v>
      </c>
      <c r="AE109" s="472">
        <v>0</v>
      </c>
      <c r="AF109" s="472">
        <v>0</v>
      </c>
      <c r="AG109" s="472">
        <v>0</v>
      </c>
      <c r="AH109" s="472">
        <v>0</v>
      </c>
      <c r="AI109" s="472">
        <v>0</v>
      </c>
      <c r="AJ109" s="472">
        <v>0</v>
      </c>
      <c r="AK109" s="472">
        <v>0</v>
      </c>
      <c r="AL109" s="472">
        <v>0</v>
      </c>
      <c r="AM109" s="472">
        <v>0</v>
      </c>
      <c r="AN109" s="472">
        <v>0</v>
      </c>
      <c r="AO109" s="472">
        <v>0</v>
      </c>
      <c r="AP109" s="472">
        <v>0</v>
      </c>
      <c r="AQ109" s="475">
        <f t="shared" si="64"/>
        <v>0</v>
      </c>
      <c r="AR109" s="471">
        <v>0</v>
      </c>
      <c r="AS109" s="472">
        <v>0</v>
      </c>
      <c r="AT109" s="472">
        <v>0</v>
      </c>
      <c r="AU109" s="472">
        <v>0</v>
      </c>
      <c r="AV109" s="472">
        <v>0</v>
      </c>
      <c r="AW109" s="472">
        <v>0</v>
      </c>
      <c r="AX109" s="472">
        <v>0</v>
      </c>
      <c r="AY109" s="472">
        <v>0</v>
      </c>
      <c r="AZ109" s="472">
        <v>0</v>
      </c>
      <c r="BA109" s="472">
        <v>0</v>
      </c>
      <c r="BB109" s="472">
        <v>0</v>
      </c>
      <c r="BC109" s="472">
        <v>0</v>
      </c>
      <c r="BD109" s="472">
        <v>0</v>
      </c>
      <c r="BE109" s="472">
        <v>0</v>
      </c>
      <c r="BF109" s="472">
        <v>0</v>
      </c>
      <c r="BG109" s="472">
        <v>0</v>
      </c>
      <c r="BH109" s="473">
        <f t="shared" si="65"/>
        <v>0</v>
      </c>
      <c r="BI109" s="474">
        <v>0</v>
      </c>
      <c r="BJ109" s="472">
        <v>0</v>
      </c>
      <c r="BK109" s="472">
        <v>0</v>
      </c>
      <c r="BL109" s="472">
        <v>0</v>
      </c>
      <c r="BM109" s="472">
        <v>0</v>
      </c>
      <c r="BN109" s="472">
        <v>0</v>
      </c>
      <c r="BO109" s="472">
        <v>0</v>
      </c>
      <c r="BP109" s="472">
        <v>0</v>
      </c>
      <c r="BQ109" s="472">
        <v>0</v>
      </c>
      <c r="BR109" s="472">
        <v>0</v>
      </c>
      <c r="BS109" s="472">
        <v>0</v>
      </c>
      <c r="BT109" s="472">
        <v>0</v>
      </c>
      <c r="BU109" s="472">
        <v>0</v>
      </c>
      <c r="BV109" s="472">
        <v>0</v>
      </c>
      <c r="BW109" s="472">
        <v>0</v>
      </c>
      <c r="BX109" s="472">
        <v>0</v>
      </c>
      <c r="BY109" s="475">
        <f t="shared" si="66"/>
        <v>0</v>
      </c>
      <c r="BZ109" s="471">
        <v>0</v>
      </c>
      <c r="CA109" s="472">
        <v>0</v>
      </c>
      <c r="CB109" s="472">
        <v>0</v>
      </c>
      <c r="CC109" s="472">
        <v>0</v>
      </c>
      <c r="CD109" s="472">
        <v>0</v>
      </c>
      <c r="CE109" s="472">
        <v>0</v>
      </c>
      <c r="CF109" s="472">
        <v>0</v>
      </c>
      <c r="CG109" s="472">
        <v>0</v>
      </c>
      <c r="CH109" s="472">
        <v>0</v>
      </c>
      <c r="CI109" s="472">
        <v>0</v>
      </c>
      <c r="CJ109" s="472">
        <v>0</v>
      </c>
      <c r="CK109" s="472">
        <v>0</v>
      </c>
      <c r="CL109" s="472">
        <v>0</v>
      </c>
      <c r="CM109" s="472">
        <v>0</v>
      </c>
      <c r="CN109" s="472">
        <v>0</v>
      </c>
      <c r="CO109" s="472">
        <v>0</v>
      </c>
      <c r="CP109" s="473">
        <f t="shared" si="67"/>
        <v>0</v>
      </c>
      <c r="CQ109" s="461" t="s">
        <v>277</v>
      </c>
    </row>
    <row r="110" spans="1:95" x14ac:dyDescent="0.25">
      <c r="A110" s="457" t="s">
        <v>414</v>
      </c>
      <c r="B110" s="458" t="s">
        <v>7</v>
      </c>
      <c r="C110" s="459" t="s">
        <v>1204</v>
      </c>
      <c r="D110" s="460" t="s">
        <v>1211</v>
      </c>
      <c r="E110" s="461" t="s">
        <v>261</v>
      </c>
      <c r="F110" s="462" t="s">
        <v>300</v>
      </c>
      <c r="G110" s="463" t="s">
        <v>20</v>
      </c>
      <c r="H110" s="464">
        <v>4003</v>
      </c>
      <c r="I110" s="458" t="s">
        <v>201</v>
      </c>
      <c r="J110" s="459" t="s">
        <v>693</v>
      </c>
      <c r="K110" s="459" t="s">
        <v>1412</v>
      </c>
      <c r="L110" s="459" t="s">
        <v>994</v>
      </c>
      <c r="M110" s="467">
        <v>4003020</v>
      </c>
      <c r="N110" s="459" t="s">
        <v>995</v>
      </c>
      <c r="O110" s="467">
        <v>400302002</v>
      </c>
      <c r="P110" s="481" t="s">
        <v>2197</v>
      </c>
      <c r="Q110" s="468">
        <v>0</v>
      </c>
      <c r="R110" s="469">
        <v>3</v>
      </c>
      <c r="S110" s="469">
        <v>3</v>
      </c>
      <c r="T110" s="469">
        <v>2</v>
      </c>
      <c r="U110" s="504">
        <f>Q110+R110+S110+T110</f>
        <v>8</v>
      </c>
      <c r="V110" s="471">
        <f t="shared" si="59"/>
        <v>0</v>
      </c>
      <c r="W110" s="472">
        <f t="shared" si="60"/>
        <v>80000000</v>
      </c>
      <c r="X110" s="472">
        <f t="shared" si="61"/>
        <v>102565435</v>
      </c>
      <c r="Y110" s="472">
        <f t="shared" si="62"/>
        <v>102565435</v>
      </c>
      <c r="Z110" s="473">
        <f t="shared" si="63"/>
        <v>285130870</v>
      </c>
      <c r="AA110" s="474">
        <v>0</v>
      </c>
      <c r="AB110" s="472">
        <v>0</v>
      </c>
      <c r="AC110" s="472">
        <v>0</v>
      </c>
      <c r="AD110" s="472">
        <v>0</v>
      </c>
      <c r="AE110" s="472">
        <v>0</v>
      </c>
      <c r="AF110" s="472">
        <v>0</v>
      </c>
      <c r="AG110" s="472">
        <v>0</v>
      </c>
      <c r="AH110" s="472">
        <v>0</v>
      </c>
      <c r="AI110" s="472">
        <v>0</v>
      </c>
      <c r="AJ110" s="472">
        <v>0</v>
      </c>
      <c r="AK110" s="472">
        <v>0</v>
      </c>
      <c r="AL110" s="472">
        <v>0</v>
      </c>
      <c r="AM110" s="472">
        <v>0</v>
      </c>
      <c r="AN110" s="472">
        <v>0</v>
      </c>
      <c r="AO110" s="472">
        <v>0</v>
      </c>
      <c r="AP110" s="472">
        <v>0</v>
      </c>
      <c r="AQ110" s="475">
        <f t="shared" si="64"/>
        <v>0</v>
      </c>
      <c r="AR110" s="471">
        <v>0</v>
      </c>
      <c r="AS110" s="472">
        <v>0</v>
      </c>
      <c r="AT110" s="472">
        <v>0</v>
      </c>
      <c r="AU110" s="472">
        <v>0</v>
      </c>
      <c r="AV110" s="472">
        <v>0</v>
      </c>
      <c r="AW110" s="472">
        <v>0</v>
      </c>
      <c r="AX110" s="472">
        <v>0</v>
      </c>
      <c r="AY110" s="472">
        <v>0</v>
      </c>
      <c r="AZ110" s="472">
        <v>0</v>
      </c>
      <c r="BA110" s="472">
        <v>0</v>
      </c>
      <c r="BB110" s="472">
        <v>80000000</v>
      </c>
      <c r="BC110" s="472">
        <v>0</v>
      </c>
      <c r="BD110" s="472">
        <v>0</v>
      </c>
      <c r="BE110" s="472">
        <v>0</v>
      </c>
      <c r="BF110" s="472">
        <v>0</v>
      </c>
      <c r="BG110" s="472">
        <v>0</v>
      </c>
      <c r="BH110" s="473">
        <f t="shared" si="65"/>
        <v>80000000</v>
      </c>
      <c r="BI110" s="474">
        <v>0</v>
      </c>
      <c r="BJ110" s="472">
        <v>0</v>
      </c>
      <c r="BK110" s="472">
        <v>0</v>
      </c>
      <c r="BL110" s="472">
        <v>0</v>
      </c>
      <c r="BM110" s="472">
        <v>0</v>
      </c>
      <c r="BN110" s="472">
        <v>0</v>
      </c>
      <c r="BO110" s="472">
        <v>0</v>
      </c>
      <c r="BP110" s="472">
        <v>0</v>
      </c>
      <c r="BQ110" s="472">
        <v>0</v>
      </c>
      <c r="BR110" s="472">
        <v>0</v>
      </c>
      <c r="BS110" s="472">
        <v>102565435</v>
      </c>
      <c r="BT110" s="472">
        <v>0</v>
      </c>
      <c r="BU110" s="472">
        <v>0</v>
      </c>
      <c r="BV110" s="472">
        <v>0</v>
      </c>
      <c r="BW110" s="472">
        <v>0</v>
      </c>
      <c r="BX110" s="472">
        <v>0</v>
      </c>
      <c r="BY110" s="475">
        <f t="shared" si="66"/>
        <v>102565435</v>
      </c>
      <c r="BZ110" s="471">
        <v>0</v>
      </c>
      <c r="CA110" s="472">
        <v>0</v>
      </c>
      <c r="CB110" s="472">
        <v>0</v>
      </c>
      <c r="CC110" s="472">
        <v>0</v>
      </c>
      <c r="CD110" s="472">
        <v>0</v>
      </c>
      <c r="CE110" s="472">
        <v>0</v>
      </c>
      <c r="CF110" s="472">
        <v>0</v>
      </c>
      <c r="CG110" s="472">
        <v>0</v>
      </c>
      <c r="CH110" s="472">
        <v>0</v>
      </c>
      <c r="CI110" s="472">
        <v>0</v>
      </c>
      <c r="CJ110" s="472">
        <v>102565435</v>
      </c>
      <c r="CK110" s="472">
        <v>0</v>
      </c>
      <c r="CL110" s="472">
        <v>0</v>
      </c>
      <c r="CM110" s="472">
        <v>0</v>
      </c>
      <c r="CN110" s="472">
        <v>0</v>
      </c>
      <c r="CO110" s="472">
        <v>0</v>
      </c>
      <c r="CP110" s="473">
        <f t="shared" si="67"/>
        <v>102565435</v>
      </c>
      <c r="CQ110" s="461" t="s">
        <v>277</v>
      </c>
    </row>
    <row r="111" spans="1:95" x14ac:dyDescent="0.25">
      <c r="A111" s="457" t="s">
        <v>415</v>
      </c>
      <c r="B111" s="458" t="s">
        <v>7</v>
      </c>
      <c r="C111" s="459" t="s">
        <v>1204</v>
      </c>
      <c r="D111" s="460" t="s">
        <v>1211</v>
      </c>
      <c r="E111" s="461" t="s">
        <v>261</v>
      </c>
      <c r="F111" s="462" t="s">
        <v>300</v>
      </c>
      <c r="G111" s="463" t="s">
        <v>20</v>
      </c>
      <c r="H111" s="464">
        <v>4003</v>
      </c>
      <c r="I111" s="458" t="s">
        <v>201</v>
      </c>
      <c r="J111" s="459" t="s">
        <v>694</v>
      </c>
      <c r="K111" s="459" t="s">
        <v>1413</v>
      </c>
      <c r="L111" s="459" t="s">
        <v>996</v>
      </c>
      <c r="M111" s="467">
        <v>4003042</v>
      </c>
      <c r="N111" s="459" t="s">
        <v>997</v>
      </c>
      <c r="O111" s="467">
        <v>400304200</v>
      </c>
      <c r="P111" s="481" t="s">
        <v>2197</v>
      </c>
      <c r="Q111" s="468">
        <v>0</v>
      </c>
      <c r="R111" s="469">
        <v>0</v>
      </c>
      <c r="S111" s="469">
        <v>0</v>
      </c>
      <c r="T111" s="469">
        <v>1</v>
      </c>
      <c r="U111" s="504">
        <f>Q111+R111+S111+T111</f>
        <v>1</v>
      </c>
      <c r="V111" s="471">
        <f t="shared" si="59"/>
        <v>0</v>
      </c>
      <c r="W111" s="472">
        <f t="shared" si="60"/>
        <v>0</v>
      </c>
      <c r="X111" s="472">
        <f t="shared" si="61"/>
        <v>0</v>
      </c>
      <c r="Y111" s="472">
        <f t="shared" si="62"/>
        <v>257871659</v>
      </c>
      <c r="Z111" s="473">
        <f t="shared" si="63"/>
        <v>257871659</v>
      </c>
      <c r="AA111" s="474">
        <v>0</v>
      </c>
      <c r="AB111" s="472">
        <v>0</v>
      </c>
      <c r="AC111" s="472">
        <v>0</v>
      </c>
      <c r="AD111" s="472">
        <v>0</v>
      </c>
      <c r="AE111" s="472">
        <v>0</v>
      </c>
      <c r="AF111" s="472">
        <v>0</v>
      </c>
      <c r="AG111" s="472">
        <v>0</v>
      </c>
      <c r="AH111" s="472">
        <v>0</v>
      </c>
      <c r="AI111" s="472">
        <v>0</v>
      </c>
      <c r="AJ111" s="472">
        <v>0</v>
      </c>
      <c r="AK111" s="472">
        <v>0</v>
      </c>
      <c r="AL111" s="472">
        <v>0</v>
      </c>
      <c r="AM111" s="472">
        <v>0</v>
      </c>
      <c r="AN111" s="472">
        <v>0</v>
      </c>
      <c r="AO111" s="472">
        <v>0</v>
      </c>
      <c r="AP111" s="472">
        <v>0</v>
      </c>
      <c r="AQ111" s="475">
        <f t="shared" si="64"/>
        <v>0</v>
      </c>
      <c r="AR111" s="471">
        <v>0</v>
      </c>
      <c r="AS111" s="472">
        <v>0</v>
      </c>
      <c r="AT111" s="472">
        <v>0</v>
      </c>
      <c r="AU111" s="472">
        <v>0</v>
      </c>
      <c r="AV111" s="472">
        <v>0</v>
      </c>
      <c r="AW111" s="472">
        <v>0</v>
      </c>
      <c r="AX111" s="472">
        <v>0</v>
      </c>
      <c r="AY111" s="472">
        <v>0</v>
      </c>
      <c r="AZ111" s="472">
        <v>0</v>
      </c>
      <c r="BA111" s="472">
        <v>0</v>
      </c>
      <c r="BB111" s="472">
        <v>0</v>
      </c>
      <c r="BC111" s="472">
        <v>0</v>
      </c>
      <c r="BD111" s="472">
        <v>0</v>
      </c>
      <c r="BE111" s="472">
        <v>0</v>
      </c>
      <c r="BF111" s="472">
        <v>0</v>
      </c>
      <c r="BG111" s="472">
        <v>0</v>
      </c>
      <c r="BH111" s="473">
        <f t="shared" si="65"/>
        <v>0</v>
      </c>
      <c r="BI111" s="474">
        <v>0</v>
      </c>
      <c r="BJ111" s="472">
        <v>0</v>
      </c>
      <c r="BK111" s="472">
        <v>0</v>
      </c>
      <c r="BL111" s="472">
        <v>0</v>
      </c>
      <c r="BM111" s="472">
        <v>0</v>
      </c>
      <c r="BN111" s="472">
        <v>0</v>
      </c>
      <c r="BO111" s="472">
        <v>0</v>
      </c>
      <c r="BP111" s="472">
        <v>0</v>
      </c>
      <c r="BQ111" s="472">
        <v>0</v>
      </c>
      <c r="BR111" s="472">
        <v>0</v>
      </c>
      <c r="BS111" s="472">
        <v>0</v>
      </c>
      <c r="BT111" s="472">
        <v>0</v>
      </c>
      <c r="BU111" s="472">
        <v>0</v>
      </c>
      <c r="BV111" s="472">
        <v>0</v>
      </c>
      <c r="BW111" s="472">
        <v>0</v>
      </c>
      <c r="BX111" s="472">
        <v>0</v>
      </c>
      <c r="BY111" s="475">
        <f t="shared" si="66"/>
        <v>0</v>
      </c>
      <c r="BZ111" s="471">
        <v>0</v>
      </c>
      <c r="CA111" s="472">
        <v>0</v>
      </c>
      <c r="CB111" s="472">
        <v>0</v>
      </c>
      <c r="CC111" s="472">
        <v>0</v>
      </c>
      <c r="CD111" s="472">
        <v>0</v>
      </c>
      <c r="CE111" s="472">
        <v>0</v>
      </c>
      <c r="CF111" s="472">
        <v>0</v>
      </c>
      <c r="CG111" s="472">
        <v>0</v>
      </c>
      <c r="CH111" s="472">
        <v>0</v>
      </c>
      <c r="CI111" s="472">
        <v>0</v>
      </c>
      <c r="CJ111" s="472">
        <v>257871659</v>
      </c>
      <c r="CK111" s="472">
        <v>0</v>
      </c>
      <c r="CL111" s="472">
        <v>0</v>
      </c>
      <c r="CM111" s="472">
        <v>0</v>
      </c>
      <c r="CN111" s="472">
        <v>0</v>
      </c>
      <c r="CO111" s="472">
        <v>0</v>
      </c>
      <c r="CP111" s="473">
        <f t="shared" si="67"/>
        <v>257871659</v>
      </c>
      <c r="CQ111" s="461" t="s">
        <v>277</v>
      </c>
    </row>
    <row r="112" spans="1:95" x14ac:dyDescent="0.25">
      <c r="A112" s="457" t="s">
        <v>416</v>
      </c>
      <c r="B112" s="458" t="s">
        <v>7</v>
      </c>
      <c r="C112" s="459" t="s">
        <v>1204</v>
      </c>
      <c r="D112" s="460" t="s">
        <v>262</v>
      </c>
      <c r="E112" s="461" t="s">
        <v>261</v>
      </c>
      <c r="F112" s="462" t="s">
        <v>300</v>
      </c>
      <c r="G112" s="463" t="s">
        <v>20</v>
      </c>
      <c r="H112" s="464">
        <v>4003</v>
      </c>
      <c r="I112" s="458" t="s">
        <v>201</v>
      </c>
      <c r="J112" s="459" t="s">
        <v>695</v>
      </c>
      <c r="K112" s="459" t="s">
        <v>1414</v>
      </c>
      <c r="L112" s="459" t="s">
        <v>21</v>
      </c>
      <c r="M112" s="467">
        <v>4003047</v>
      </c>
      <c r="N112" s="459" t="s">
        <v>22</v>
      </c>
      <c r="O112" s="467">
        <v>400304700</v>
      </c>
      <c r="P112" s="481" t="s">
        <v>2198</v>
      </c>
      <c r="Q112" s="502">
        <v>1</v>
      </c>
      <c r="R112" s="503">
        <v>1</v>
      </c>
      <c r="S112" s="503">
        <v>1</v>
      </c>
      <c r="T112" s="503">
        <v>1</v>
      </c>
      <c r="U112" s="498">
        <v>1</v>
      </c>
      <c r="V112" s="471">
        <f t="shared" si="59"/>
        <v>2333803062.2199998</v>
      </c>
      <c r="W112" s="472">
        <f t="shared" si="60"/>
        <v>2578000000</v>
      </c>
      <c r="X112" s="472">
        <f t="shared" si="61"/>
        <v>2588100000</v>
      </c>
      <c r="Y112" s="472">
        <f t="shared" si="62"/>
        <v>2597450000</v>
      </c>
      <c r="Z112" s="473">
        <f t="shared" si="63"/>
        <v>10097353062.219999</v>
      </c>
      <c r="AA112" s="474">
        <v>0</v>
      </c>
      <c r="AB112" s="472">
        <v>168113749</v>
      </c>
      <c r="AC112" s="472">
        <v>0</v>
      </c>
      <c r="AD112" s="472">
        <v>0</v>
      </c>
      <c r="AE112" s="472">
        <v>0</v>
      </c>
      <c r="AF112" s="472">
        <v>0</v>
      </c>
      <c r="AG112" s="472">
        <v>0</v>
      </c>
      <c r="AH112" s="472">
        <v>0</v>
      </c>
      <c r="AI112" s="472">
        <v>0</v>
      </c>
      <c r="AJ112" s="472">
        <v>0</v>
      </c>
      <c r="AK112" s="472">
        <v>2165689313.2199998</v>
      </c>
      <c r="AL112" s="472">
        <v>0</v>
      </c>
      <c r="AM112" s="472">
        <v>0</v>
      </c>
      <c r="AN112" s="472">
        <v>0</v>
      </c>
      <c r="AO112" s="472">
        <v>0</v>
      </c>
      <c r="AP112" s="472">
        <v>0</v>
      </c>
      <c r="AQ112" s="475">
        <f t="shared" si="64"/>
        <v>2333803062.2199998</v>
      </c>
      <c r="AR112" s="471">
        <v>0</v>
      </c>
      <c r="AS112" s="472">
        <f>(82000000+26000000+70000000)</f>
        <v>178000000</v>
      </c>
      <c r="AT112" s="472">
        <v>0</v>
      </c>
      <c r="AU112" s="472">
        <v>0</v>
      </c>
      <c r="AV112" s="472">
        <v>0</v>
      </c>
      <c r="AW112" s="472">
        <v>0</v>
      </c>
      <c r="AX112" s="472">
        <v>0</v>
      </c>
      <c r="AY112" s="472">
        <v>0</v>
      </c>
      <c r="AZ112" s="472">
        <v>0</v>
      </c>
      <c r="BA112" s="472">
        <v>0</v>
      </c>
      <c r="BB112" s="472">
        <f>(1300000000+250000000+850000000)</f>
        <v>2400000000</v>
      </c>
      <c r="BC112" s="472">
        <v>0</v>
      </c>
      <c r="BD112" s="472">
        <v>0</v>
      </c>
      <c r="BE112" s="472">
        <v>0</v>
      </c>
      <c r="BF112" s="472">
        <v>0</v>
      </c>
      <c r="BG112" s="472">
        <v>0</v>
      </c>
      <c r="BH112" s="473">
        <f t="shared" si="65"/>
        <v>2578000000</v>
      </c>
      <c r="BI112" s="474">
        <v>0</v>
      </c>
      <c r="BJ112" s="472">
        <v>188100000</v>
      </c>
      <c r="BK112" s="472">
        <v>0</v>
      </c>
      <c r="BL112" s="472">
        <v>0</v>
      </c>
      <c r="BM112" s="472">
        <v>0</v>
      </c>
      <c r="BN112" s="472">
        <v>0</v>
      </c>
      <c r="BO112" s="472">
        <v>0</v>
      </c>
      <c r="BP112" s="472">
        <v>0</v>
      </c>
      <c r="BQ112" s="472">
        <v>0</v>
      </c>
      <c r="BR112" s="472">
        <v>0</v>
      </c>
      <c r="BS112" s="472">
        <f>(1300000000+250000000+850000000)</f>
        <v>2400000000</v>
      </c>
      <c r="BT112" s="472">
        <v>0</v>
      </c>
      <c r="BU112" s="472">
        <v>0</v>
      </c>
      <c r="BV112" s="472">
        <v>0</v>
      </c>
      <c r="BW112" s="472">
        <v>0</v>
      </c>
      <c r="BX112" s="472">
        <v>0</v>
      </c>
      <c r="BY112" s="475">
        <f t="shared" si="66"/>
        <v>2588100000</v>
      </c>
      <c r="BZ112" s="471">
        <v>0</v>
      </c>
      <c r="CA112" s="472">
        <v>197450000</v>
      </c>
      <c r="CB112" s="472">
        <v>0</v>
      </c>
      <c r="CC112" s="472">
        <v>0</v>
      </c>
      <c r="CD112" s="472">
        <v>0</v>
      </c>
      <c r="CE112" s="472">
        <v>0</v>
      </c>
      <c r="CF112" s="472">
        <v>0</v>
      </c>
      <c r="CG112" s="472">
        <v>0</v>
      </c>
      <c r="CH112" s="472">
        <v>0</v>
      </c>
      <c r="CI112" s="472">
        <v>0</v>
      </c>
      <c r="CJ112" s="472">
        <f>(1300000000+250000000+850000000)</f>
        <v>2400000000</v>
      </c>
      <c r="CK112" s="472">
        <v>0</v>
      </c>
      <c r="CL112" s="472">
        <v>0</v>
      </c>
      <c r="CM112" s="472">
        <v>0</v>
      </c>
      <c r="CN112" s="472">
        <v>0</v>
      </c>
      <c r="CO112" s="472">
        <v>0</v>
      </c>
      <c r="CP112" s="473">
        <f t="shared" si="67"/>
        <v>2597450000</v>
      </c>
      <c r="CQ112" s="461" t="s">
        <v>277</v>
      </c>
    </row>
    <row r="113" spans="1:95" x14ac:dyDescent="0.25">
      <c r="A113" s="457" t="s">
        <v>417</v>
      </c>
      <c r="B113" s="458" t="s">
        <v>7</v>
      </c>
      <c r="C113" s="459" t="s">
        <v>1204</v>
      </c>
      <c r="D113" s="460" t="s">
        <v>1970</v>
      </c>
      <c r="E113" s="461" t="s">
        <v>261</v>
      </c>
      <c r="F113" s="462" t="s">
        <v>300</v>
      </c>
      <c r="G113" s="463" t="s">
        <v>20</v>
      </c>
      <c r="H113" s="464">
        <v>4003</v>
      </c>
      <c r="I113" s="458" t="s">
        <v>201</v>
      </c>
      <c r="J113" s="459" t="s">
        <v>696</v>
      </c>
      <c r="K113" s="489" t="s">
        <v>1415</v>
      </c>
      <c r="L113" s="489" t="s">
        <v>998</v>
      </c>
      <c r="M113" s="514">
        <v>4003052</v>
      </c>
      <c r="N113" s="489" t="s">
        <v>999</v>
      </c>
      <c r="O113" s="514">
        <v>400305200</v>
      </c>
      <c r="P113" s="481" t="s">
        <v>2197</v>
      </c>
      <c r="Q113" s="468">
        <v>0</v>
      </c>
      <c r="R113" s="469">
        <v>2</v>
      </c>
      <c r="S113" s="469">
        <v>2</v>
      </c>
      <c r="T113" s="469">
        <v>0</v>
      </c>
      <c r="U113" s="504">
        <f>Q113+R113+S113+T113</f>
        <v>4</v>
      </c>
      <c r="V113" s="471">
        <f t="shared" si="59"/>
        <v>0</v>
      </c>
      <c r="W113" s="472">
        <f t="shared" si="60"/>
        <v>30000000</v>
      </c>
      <c r="X113" s="472">
        <f t="shared" si="61"/>
        <v>40000000</v>
      </c>
      <c r="Y113" s="472">
        <f t="shared" si="62"/>
        <v>0</v>
      </c>
      <c r="Z113" s="473">
        <f t="shared" si="63"/>
        <v>70000000</v>
      </c>
      <c r="AA113" s="474">
        <v>0</v>
      </c>
      <c r="AB113" s="472">
        <v>0</v>
      </c>
      <c r="AC113" s="472">
        <v>0</v>
      </c>
      <c r="AD113" s="472">
        <v>0</v>
      </c>
      <c r="AE113" s="472">
        <v>0</v>
      </c>
      <c r="AF113" s="472">
        <v>0</v>
      </c>
      <c r="AG113" s="472">
        <v>0</v>
      </c>
      <c r="AH113" s="472">
        <v>0</v>
      </c>
      <c r="AI113" s="472">
        <v>0</v>
      </c>
      <c r="AJ113" s="472">
        <v>0</v>
      </c>
      <c r="AK113" s="472">
        <v>0</v>
      </c>
      <c r="AL113" s="472">
        <v>0</v>
      </c>
      <c r="AM113" s="472">
        <v>0</v>
      </c>
      <c r="AN113" s="472">
        <v>0</v>
      </c>
      <c r="AO113" s="472">
        <v>0</v>
      </c>
      <c r="AP113" s="472">
        <v>0</v>
      </c>
      <c r="AQ113" s="475">
        <f t="shared" si="64"/>
        <v>0</v>
      </c>
      <c r="AR113" s="471">
        <v>30000000</v>
      </c>
      <c r="AS113" s="472">
        <v>0</v>
      </c>
      <c r="AT113" s="472">
        <v>0</v>
      </c>
      <c r="AU113" s="472">
        <v>0</v>
      </c>
      <c r="AV113" s="472">
        <v>0</v>
      </c>
      <c r="AW113" s="472">
        <v>0</v>
      </c>
      <c r="AX113" s="472">
        <v>0</v>
      </c>
      <c r="AY113" s="472">
        <v>0</v>
      </c>
      <c r="AZ113" s="472">
        <v>0</v>
      </c>
      <c r="BA113" s="472">
        <v>0</v>
      </c>
      <c r="BB113" s="472">
        <v>0</v>
      </c>
      <c r="BC113" s="472">
        <v>0</v>
      </c>
      <c r="BD113" s="472">
        <v>0</v>
      </c>
      <c r="BE113" s="472">
        <v>0</v>
      </c>
      <c r="BF113" s="472">
        <v>0</v>
      </c>
      <c r="BG113" s="472">
        <v>0</v>
      </c>
      <c r="BH113" s="473">
        <f t="shared" si="65"/>
        <v>30000000</v>
      </c>
      <c r="BI113" s="474">
        <v>40000000</v>
      </c>
      <c r="BJ113" s="472">
        <v>0</v>
      </c>
      <c r="BK113" s="472">
        <v>0</v>
      </c>
      <c r="BL113" s="472">
        <v>0</v>
      </c>
      <c r="BM113" s="472">
        <v>0</v>
      </c>
      <c r="BN113" s="472">
        <v>0</v>
      </c>
      <c r="BO113" s="472">
        <v>0</v>
      </c>
      <c r="BP113" s="472">
        <v>0</v>
      </c>
      <c r="BQ113" s="472">
        <v>0</v>
      </c>
      <c r="BR113" s="472">
        <v>0</v>
      </c>
      <c r="BS113" s="472">
        <v>0</v>
      </c>
      <c r="BT113" s="472">
        <v>0</v>
      </c>
      <c r="BU113" s="472">
        <v>0</v>
      </c>
      <c r="BV113" s="472">
        <v>0</v>
      </c>
      <c r="BW113" s="472">
        <v>0</v>
      </c>
      <c r="BX113" s="472">
        <v>0</v>
      </c>
      <c r="BY113" s="475">
        <f t="shared" si="66"/>
        <v>40000000</v>
      </c>
      <c r="BZ113" s="471">
        <v>0</v>
      </c>
      <c r="CA113" s="472">
        <v>0</v>
      </c>
      <c r="CB113" s="472">
        <v>0</v>
      </c>
      <c r="CC113" s="472">
        <v>0</v>
      </c>
      <c r="CD113" s="472">
        <v>0</v>
      </c>
      <c r="CE113" s="472">
        <v>0</v>
      </c>
      <c r="CF113" s="472">
        <v>0</v>
      </c>
      <c r="CG113" s="472">
        <v>0</v>
      </c>
      <c r="CH113" s="472">
        <v>0</v>
      </c>
      <c r="CI113" s="472">
        <v>0</v>
      </c>
      <c r="CJ113" s="472">
        <v>0</v>
      </c>
      <c r="CK113" s="472">
        <v>0</v>
      </c>
      <c r="CL113" s="472">
        <v>0</v>
      </c>
      <c r="CM113" s="472">
        <v>0</v>
      </c>
      <c r="CN113" s="472">
        <v>0</v>
      </c>
      <c r="CO113" s="472">
        <v>0</v>
      </c>
      <c r="CP113" s="473">
        <f t="shared" si="67"/>
        <v>0</v>
      </c>
      <c r="CQ113" s="461" t="s">
        <v>277</v>
      </c>
    </row>
    <row r="114" spans="1:95" x14ac:dyDescent="0.25">
      <c r="A114" s="457" t="s">
        <v>418</v>
      </c>
      <c r="B114" s="458" t="s">
        <v>7</v>
      </c>
      <c r="C114" s="459" t="s">
        <v>1204</v>
      </c>
      <c r="D114" s="460" t="s">
        <v>1211</v>
      </c>
      <c r="E114" s="461" t="s">
        <v>261</v>
      </c>
      <c r="F114" s="462" t="s">
        <v>300</v>
      </c>
      <c r="G114" s="463" t="s">
        <v>20</v>
      </c>
      <c r="H114" s="464">
        <v>4003</v>
      </c>
      <c r="I114" s="458" t="s">
        <v>201</v>
      </c>
      <c r="J114" s="459" t="s">
        <v>697</v>
      </c>
      <c r="K114" s="489" t="s">
        <v>1416</v>
      </c>
      <c r="L114" s="489" t="s">
        <v>1000</v>
      </c>
      <c r="M114" s="514">
        <v>4003018</v>
      </c>
      <c r="N114" s="489" t="s">
        <v>1001</v>
      </c>
      <c r="O114" s="514">
        <v>400301803</v>
      </c>
      <c r="P114" s="481" t="s">
        <v>2197</v>
      </c>
      <c r="Q114" s="468">
        <v>300</v>
      </c>
      <c r="R114" s="469">
        <v>2700</v>
      </c>
      <c r="S114" s="469">
        <v>2000</v>
      </c>
      <c r="T114" s="469">
        <v>0</v>
      </c>
      <c r="U114" s="504">
        <v>5000</v>
      </c>
      <c r="V114" s="471">
        <f t="shared" si="59"/>
        <v>614781912.32000005</v>
      </c>
      <c r="W114" s="472">
        <f t="shared" si="60"/>
        <v>8000000000</v>
      </c>
      <c r="X114" s="472">
        <f t="shared" si="61"/>
        <v>1000000000</v>
      </c>
      <c r="Y114" s="472">
        <f t="shared" si="62"/>
        <v>0</v>
      </c>
      <c r="Z114" s="473">
        <f t="shared" si="63"/>
        <v>9614781912.3199997</v>
      </c>
      <c r="AA114" s="474">
        <v>0</v>
      </c>
      <c r="AB114" s="472">
        <v>0</v>
      </c>
      <c r="AC114" s="472">
        <v>0</v>
      </c>
      <c r="AD114" s="472">
        <v>0</v>
      </c>
      <c r="AE114" s="472">
        <v>0</v>
      </c>
      <c r="AF114" s="472">
        <v>0</v>
      </c>
      <c r="AG114" s="472">
        <v>0</v>
      </c>
      <c r="AH114" s="472">
        <v>0</v>
      </c>
      <c r="AI114" s="472">
        <v>0</v>
      </c>
      <c r="AJ114" s="472">
        <v>0</v>
      </c>
      <c r="AK114" s="472">
        <v>0</v>
      </c>
      <c r="AL114" s="472">
        <v>0</v>
      </c>
      <c r="AM114" s="472">
        <v>0</v>
      </c>
      <c r="AN114" s="472">
        <v>0</v>
      </c>
      <c r="AO114" s="472">
        <v>614781912.32000005</v>
      </c>
      <c r="AP114" s="472">
        <v>0</v>
      </c>
      <c r="AQ114" s="475">
        <f t="shared" si="64"/>
        <v>614781912.32000005</v>
      </c>
      <c r="AR114" s="471">
        <v>0</v>
      </c>
      <c r="AS114" s="472">
        <v>0</v>
      </c>
      <c r="AT114" s="472">
        <v>0</v>
      </c>
      <c r="AU114" s="472">
        <v>0</v>
      </c>
      <c r="AV114" s="472">
        <v>0</v>
      </c>
      <c r="AW114" s="472">
        <v>0</v>
      </c>
      <c r="AX114" s="472">
        <v>0</v>
      </c>
      <c r="AY114" s="472">
        <v>0</v>
      </c>
      <c r="AZ114" s="472">
        <v>0</v>
      </c>
      <c r="BA114" s="472">
        <v>0</v>
      </c>
      <c r="BB114" s="472">
        <v>0</v>
      </c>
      <c r="BC114" s="472">
        <v>0</v>
      </c>
      <c r="BD114" s="472">
        <v>0</v>
      </c>
      <c r="BE114" s="472">
        <v>0</v>
      </c>
      <c r="BF114" s="472">
        <f>8000000000</f>
        <v>8000000000</v>
      </c>
      <c r="BG114" s="472">
        <v>0</v>
      </c>
      <c r="BH114" s="473">
        <f t="shared" si="65"/>
        <v>8000000000</v>
      </c>
      <c r="BI114" s="474">
        <v>0</v>
      </c>
      <c r="BJ114" s="472">
        <v>0</v>
      </c>
      <c r="BK114" s="472">
        <v>0</v>
      </c>
      <c r="BL114" s="472">
        <v>0</v>
      </c>
      <c r="BM114" s="472">
        <v>0</v>
      </c>
      <c r="BN114" s="472">
        <v>0</v>
      </c>
      <c r="BO114" s="472">
        <v>0</v>
      </c>
      <c r="BP114" s="472">
        <v>0</v>
      </c>
      <c r="BQ114" s="472">
        <v>0</v>
      </c>
      <c r="BR114" s="472">
        <v>0</v>
      </c>
      <c r="BS114" s="472">
        <v>0</v>
      </c>
      <c r="BT114" s="472">
        <v>0</v>
      </c>
      <c r="BU114" s="472">
        <v>0</v>
      </c>
      <c r="BV114" s="472">
        <v>0</v>
      </c>
      <c r="BW114" s="472">
        <v>1000000000</v>
      </c>
      <c r="BX114" s="472">
        <v>0</v>
      </c>
      <c r="BY114" s="475">
        <f t="shared" si="66"/>
        <v>1000000000</v>
      </c>
      <c r="BZ114" s="471">
        <v>0</v>
      </c>
      <c r="CA114" s="472">
        <v>0</v>
      </c>
      <c r="CB114" s="472">
        <v>0</v>
      </c>
      <c r="CC114" s="472">
        <v>0</v>
      </c>
      <c r="CD114" s="472">
        <v>0</v>
      </c>
      <c r="CE114" s="472">
        <v>0</v>
      </c>
      <c r="CF114" s="472">
        <v>0</v>
      </c>
      <c r="CG114" s="472">
        <v>0</v>
      </c>
      <c r="CH114" s="472">
        <v>0</v>
      </c>
      <c r="CI114" s="472">
        <v>0</v>
      </c>
      <c r="CJ114" s="472">
        <v>0</v>
      </c>
      <c r="CK114" s="472">
        <v>0</v>
      </c>
      <c r="CL114" s="472">
        <v>0</v>
      </c>
      <c r="CM114" s="472">
        <v>0</v>
      </c>
      <c r="CN114" s="472">
        <v>0</v>
      </c>
      <c r="CO114" s="472">
        <v>0</v>
      </c>
      <c r="CP114" s="473">
        <f t="shared" si="67"/>
        <v>0</v>
      </c>
      <c r="CQ114" s="461"/>
    </row>
    <row r="115" spans="1:95" x14ac:dyDescent="0.25">
      <c r="A115" s="457" t="s">
        <v>419</v>
      </c>
      <c r="B115" s="488" t="s">
        <v>7</v>
      </c>
      <c r="C115" s="459" t="s">
        <v>1204</v>
      </c>
      <c r="D115" s="460" t="s">
        <v>1970</v>
      </c>
      <c r="E115" s="461" t="s">
        <v>261</v>
      </c>
      <c r="F115" s="462" t="s">
        <v>300</v>
      </c>
      <c r="G115" s="463" t="s">
        <v>20</v>
      </c>
      <c r="H115" s="464">
        <v>4003</v>
      </c>
      <c r="I115" s="458" t="s">
        <v>201</v>
      </c>
      <c r="J115" s="459" t="s">
        <v>698</v>
      </c>
      <c r="K115" s="459" t="s">
        <v>1417</v>
      </c>
      <c r="L115" s="459" t="s">
        <v>1002</v>
      </c>
      <c r="M115" s="467">
        <v>4003006</v>
      </c>
      <c r="N115" s="459" t="s">
        <v>1003</v>
      </c>
      <c r="O115" s="467">
        <v>400300602</v>
      </c>
      <c r="P115" s="481" t="s">
        <v>2197</v>
      </c>
      <c r="Q115" s="468">
        <v>0</v>
      </c>
      <c r="R115" s="469">
        <v>1</v>
      </c>
      <c r="S115" s="469">
        <v>0</v>
      </c>
      <c r="T115" s="469">
        <v>1</v>
      </c>
      <c r="U115" s="504">
        <f>Q115+R115+S115+T115</f>
        <v>2</v>
      </c>
      <c r="V115" s="471">
        <f t="shared" si="59"/>
        <v>0</v>
      </c>
      <c r="W115" s="472">
        <f t="shared" si="60"/>
        <v>80000000</v>
      </c>
      <c r="X115" s="472">
        <f t="shared" si="61"/>
        <v>0</v>
      </c>
      <c r="Y115" s="472">
        <f t="shared" si="62"/>
        <v>150000000</v>
      </c>
      <c r="Z115" s="473">
        <f t="shared" si="63"/>
        <v>230000000</v>
      </c>
      <c r="AA115" s="474">
        <v>0</v>
      </c>
      <c r="AB115" s="472">
        <v>0</v>
      </c>
      <c r="AC115" s="472">
        <v>0</v>
      </c>
      <c r="AD115" s="472">
        <v>0</v>
      </c>
      <c r="AE115" s="472">
        <v>0</v>
      </c>
      <c r="AF115" s="472">
        <v>0</v>
      </c>
      <c r="AG115" s="472">
        <v>0</v>
      </c>
      <c r="AH115" s="472">
        <v>0</v>
      </c>
      <c r="AI115" s="472">
        <v>0</v>
      </c>
      <c r="AJ115" s="472">
        <v>0</v>
      </c>
      <c r="AK115" s="472">
        <v>0</v>
      </c>
      <c r="AL115" s="472">
        <v>0</v>
      </c>
      <c r="AM115" s="472">
        <v>0</v>
      </c>
      <c r="AN115" s="472">
        <v>0</v>
      </c>
      <c r="AO115" s="472">
        <v>0</v>
      </c>
      <c r="AP115" s="472">
        <v>0</v>
      </c>
      <c r="AQ115" s="475">
        <f t="shared" si="64"/>
        <v>0</v>
      </c>
      <c r="AR115" s="471">
        <v>0</v>
      </c>
      <c r="AS115" s="472">
        <v>0</v>
      </c>
      <c r="AT115" s="472">
        <v>0</v>
      </c>
      <c r="AU115" s="472">
        <v>0</v>
      </c>
      <c r="AV115" s="472">
        <v>0</v>
      </c>
      <c r="AW115" s="472">
        <v>0</v>
      </c>
      <c r="AX115" s="472">
        <v>80000000</v>
      </c>
      <c r="AY115" s="472">
        <v>0</v>
      </c>
      <c r="AZ115" s="472">
        <v>0</v>
      </c>
      <c r="BA115" s="472">
        <v>0</v>
      </c>
      <c r="BB115" s="472">
        <v>0</v>
      </c>
      <c r="BC115" s="472">
        <v>0</v>
      </c>
      <c r="BD115" s="472">
        <v>0</v>
      </c>
      <c r="BE115" s="472">
        <v>0</v>
      </c>
      <c r="BF115" s="472">
        <v>0</v>
      </c>
      <c r="BG115" s="472">
        <v>0</v>
      </c>
      <c r="BH115" s="473">
        <f t="shared" si="65"/>
        <v>80000000</v>
      </c>
      <c r="BI115" s="474">
        <v>0</v>
      </c>
      <c r="BJ115" s="472">
        <v>0</v>
      </c>
      <c r="BK115" s="472">
        <v>0</v>
      </c>
      <c r="BL115" s="472">
        <v>0</v>
      </c>
      <c r="BM115" s="472">
        <v>0</v>
      </c>
      <c r="BN115" s="472">
        <v>0</v>
      </c>
      <c r="BO115" s="472">
        <v>0</v>
      </c>
      <c r="BP115" s="472">
        <v>0</v>
      </c>
      <c r="BQ115" s="472">
        <v>0</v>
      </c>
      <c r="BR115" s="472">
        <v>0</v>
      </c>
      <c r="BS115" s="472">
        <v>0</v>
      </c>
      <c r="BT115" s="472">
        <v>0</v>
      </c>
      <c r="BU115" s="472">
        <v>0</v>
      </c>
      <c r="BV115" s="472">
        <v>0</v>
      </c>
      <c r="BW115" s="472">
        <v>0</v>
      </c>
      <c r="BX115" s="472">
        <v>0</v>
      </c>
      <c r="BY115" s="475">
        <f t="shared" si="66"/>
        <v>0</v>
      </c>
      <c r="BZ115" s="471">
        <v>0</v>
      </c>
      <c r="CA115" s="472">
        <v>0</v>
      </c>
      <c r="CB115" s="472">
        <v>0</v>
      </c>
      <c r="CC115" s="472">
        <v>0</v>
      </c>
      <c r="CD115" s="472">
        <v>0</v>
      </c>
      <c r="CE115" s="472">
        <v>0</v>
      </c>
      <c r="CF115" s="472">
        <v>150000000</v>
      </c>
      <c r="CG115" s="472">
        <v>0</v>
      </c>
      <c r="CH115" s="472">
        <v>0</v>
      </c>
      <c r="CI115" s="472">
        <v>0</v>
      </c>
      <c r="CJ115" s="472">
        <v>0</v>
      </c>
      <c r="CK115" s="472">
        <v>0</v>
      </c>
      <c r="CL115" s="472">
        <v>0</v>
      </c>
      <c r="CM115" s="472">
        <v>0</v>
      </c>
      <c r="CN115" s="472">
        <v>0</v>
      </c>
      <c r="CO115" s="472">
        <v>0</v>
      </c>
      <c r="CP115" s="473">
        <f t="shared" si="67"/>
        <v>150000000</v>
      </c>
      <c r="CQ115" s="461" t="s">
        <v>277</v>
      </c>
    </row>
    <row r="116" spans="1:95" x14ac:dyDescent="0.25">
      <c r="A116" s="457" t="s">
        <v>420</v>
      </c>
      <c r="B116" s="488" t="s">
        <v>7</v>
      </c>
      <c r="C116" s="459" t="s">
        <v>1204</v>
      </c>
      <c r="D116" s="460" t="s">
        <v>1970</v>
      </c>
      <c r="E116" s="461" t="s">
        <v>261</v>
      </c>
      <c r="F116" s="462" t="s">
        <v>300</v>
      </c>
      <c r="G116" s="463" t="s">
        <v>20</v>
      </c>
      <c r="H116" s="464">
        <v>4003</v>
      </c>
      <c r="I116" s="458" t="s">
        <v>201</v>
      </c>
      <c r="J116" s="459" t="s">
        <v>699</v>
      </c>
      <c r="K116" s="459" t="s">
        <v>1418</v>
      </c>
      <c r="L116" s="459" t="s">
        <v>1004</v>
      </c>
      <c r="M116" s="467">
        <v>4003022</v>
      </c>
      <c r="N116" s="459" t="s">
        <v>1005</v>
      </c>
      <c r="O116" s="467">
        <v>400302200</v>
      </c>
      <c r="P116" s="481" t="s">
        <v>2198</v>
      </c>
      <c r="Q116" s="468">
        <v>0</v>
      </c>
      <c r="R116" s="469">
        <v>1</v>
      </c>
      <c r="S116" s="469">
        <v>1</v>
      </c>
      <c r="T116" s="469">
        <v>1</v>
      </c>
      <c r="U116" s="504">
        <v>1</v>
      </c>
      <c r="V116" s="471">
        <f t="shared" si="59"/>
        <v>0</v>
      </c>
      <c r="W116" s="472">
        <f t="shared" si="60"/>
        <v>40000000</v>
      </c>
      <c r="X116" s="472">
        <f t="shared" si="61"/>
        <v>150000000</v>
      </c>
      <c r="Y116" s="472">
        <f t="shared" si="62"/>
        <v>200000000</v>
      </c>
      <c r="Z116" s="473">
        <f t="shared" si="63"/>
        <v>390000000</v>
      </c>
      <c r="AA116" s="474">
        <v>0</v>
      </c>
      <c r="AB116" s="472">
        <v>0</v>
      </c>
      <c r="AC116" s="472">
        <v>0</v>
      </c>
      <c r="AD116" s="472">
        <v>0</v>
      </c>
      <c r="AE116" s="472">
        <v>0</v>
      </c>
      <c r="AF116" s="472">
        <v>0</v>
      </c>
      <c r="AG116" s="472">
        <v>0</v>
      </c>
      <c r="AH116" s="472">
        <v>0</v>
      </c>
      <c r="AI116" s="472">
        <v>0</v>
      </c>
      <c r="AJ116" s="472">
        <v>0</v>
      </c>
      <c r="AK116" s="472">
        <v>0</v>
      </c>
      <c r="AL116" s="472">
        <v>0</v>
      </c>
      <c r="AM116" s="472">
        <v>0</v>
      </c>
      <c r="AN116" s="472">
        <v>0</v>
      </c>
      <c r="AO116" s="472">
        <v>0</v>
      </c>
      <c r="AP116" s="472">
        <v>0</v>
      </c>
      <c r="AQ116" s="475">
        <f t="shared" si="64"/>
        <v>0</v>
      </c>
      <c r="AR116" s="471">
        <v>40000000</v>
      </c>
      <c r="AS116" s="472">
        <v>0</v>
      </c>
      <c r="AT116" s="472">
        <v>0</v>
      </c>
      <c r="AU116" s="472">
        <v>0</v>
      </c>
      <c r="AV116" s="472">
        <v>0</v>
      </c>
      <c r="AW116" s="472">
        <v>0</v>
      </c>
      <c r="AX116" s="472">
        <v>0</v>
      </c>
      <c r="AY116" s="472">
        <v>0</v>
      </c>
      <c r="AZ116" s="472">
        <v>0</v>
      </c>
      <c r="BA116" s="472">
        <v>0</v>
      </c>
      <c r="BB116" s="472">
        <v>0</v>
      </c>
      <c r="BC116" s="472">
        <v>0</v>
      </c>
      <c r="BD116" s="472">
        <v>0</v>
      </c>
      <c r="BE116" s="472">
        <v>0</v>
      </c>
      <c r="BF116" s="472">
        <v>0</v>
      </c>
      <c r="BG116" s="472">
        <v>0</v>
      </c>
      <c r="BH116" s="473">
        <f t="shared" si="65"/>
        <v>40000000</v>
      </c>
      <c r="BI116" s="474">
        <v>150000000</v>
      </c>
      <c r="BJ116" s="472">
        <v>0</v>
      </c>
      <c r="BK116" s="472">
        <v>0</v>
      </c>
      <c r="BL116" s="472">
        <v>0</v>
      </c>
      <c r="BM116" s="472">
        <v>0</v>
      </c>
      <c r="BN116" s="472">
        <v>0</v>
      </c>
      <c r="BO116" s="472">
        <v>0</v>
      </c>
      <c r="BP116" s="472">
        <v>0</v>
      </c>
      <c r="BQ116" s="472">
        <v>0</v>
      </c>
      <c r="BR116" s="472">
        <v>0</v>
      </c>
      <c r="BS116" s="472">
        <v>0</v>
      </c>
      <c r="BT116" s="472">
        <v>0</v>
      </c>
      <c r="BU116" s="472">
        <v>0</v>
      </c>
      <c r="BV116" s="472">
        <v>0</v>
      </c>
      <c r="BW116" s="472">
        <v>0</v>
      </c>
      <c r="BX116" s="472">
        <v>0</v>
      </c>
      <c r="BY116" s="475">
        <f t="shared" si="66"/>
        <v>150000000</v>
      </c>
      <c r="BZ116" s="471">
        <v>200000000</v>
      </c>
      <c r="CA116" s="472">
        <v>0</v>
      </c>
      <c r="CB116" s="472">
        <v>0</v>
      </c>
      <c r="CC116" s="472">
        <v>0</v>
      </c>
      <c r="CD116" s="472">
        <v>0</v>
      </c>
      <c r="CE116" s="472">
        <v>0</v>
      </c>
      <c r="CF116" s="472">
        <v>0</v>
      </c>
      <c r="CG116" s="472">
        <v>0</v>
      </c>
      <c r="CH116" s="472">
        <v>0</v>
      </c>
      <c r="CI116" s="472">
        <v>0</v>
      </c>
      <c r="CJ116" s="472">
        <v>0</v>
      </c>
      <c r="CK116" s="472">
        <v>0</v>
      </c>
      <c r="CL116" s="472">
        <v>0</v>
      </c>
      <c r="CM116" s="472">
        <v>0</v>
      </c>
      <c r="CN116" s="472">
        <v>0</v>
      </c>
      <c r="CO116" s="472">
        <v>0</v>
      </c>
      <c r="CP116" s="473">
        <f t="shared" si="67"/>
        <v>200000000</v>
      </c>
      <c r="CQ116" s="461" t="s">
        <v>277</v>
      </c>
    </row>
    <row r="117" spans="1:95" x14ac:dyDescent="0.25">
      <c r="A117" s="457" t="s">
        <v>421</v>
      </c>
      <c r="B117" s="488" t="s">
        <v>7</v>
      </c>
      <c r="C117" s="459" t="s">
        <v>1204</v>
      </c>
      <c r="D117" s="460" t="s">
        <v>1970</v>
      </c>
      <c r="E117" s="461" t="s">
        <v>261</v>
      </c>
      <c r="F117" s="462" t="s">
        <v>300</v>
      </c>
      <c r="G117" s="463" t="s">
        <v>20</v>
      </c>
      <c r="H117" s="464">
        <v>4003</v>
      </c>
      <c r="I117" s="458" t="s">
        <v>201</v>
      </c>
      <c r="J117" s="459" t="s">
        <v>700</v>
      </c>
      <c r="K117" s="459" t="s">
        <v>1419</v>
      </c>
      <c r="L117" s="459" t="s">
        <v>1006</v>
      </c>
      <c r="M117" s="467">
        <v>4003021</v>
      </c>
      <c r="N117" s="459" t="s">
        <v>1007</v>
      </c>
      <c r="O117" s="467">
        <v>400302100</v>
      </c>
      <c r="P117" s="481" t="s">
        <v>2197</v>
      </c>
      <c r="Q117" s="468">
        <v>0</v>
      </c>
      <c r="R117" s="469">
        <v>100</v>
      </c>
      <c r="S117" s="469">
        <v>100</v>
      </c>
      <c r="T117" s="469">
        <v>100</v>
      </c>
      <c r="U117" s="504">
        <f>Q117+R117+S117+T117</f>
        <v>300</v>
      </c>
      <c r="V117" s="471">
        <f t="shared" si="59"/>
        <v>0</v>
      </c>
      <c r="W117" s="472">
        <f t="shared" si="60"/>
        <v>30000000</v>
      </c>
      <c r="X117" s="472">
        <f t="shared" si="61"/>
        <v>30000000</v>
      </c>
      <c r="Y117" s="472">
        <f t="shared" si="62"/>
        <v>30000000</v>
      </c>
      <c r="Z117" s="473">
        <f t="shared" si="63"/>
        <v>90000000</v>
      </c>
      <c r="AA117" s="474">
        <v>0</v>
      </c>
      <c r="AB117" s="472">
        <v>0</v>
      </c>
      <c r="AC117" s="472">
        <v>0</v>
      </c>
      <c r="AD117" s="472">
        <v>0</v>
      </c>
      <c r="AE117" s="472">
        <v>0</v>
      </c>
      <c r="AF117" s="472">
        <v>0</v>
      </c>
      <c r="AG117" s="472">
        <v>0</v>
      </c>
      <c r="AH117" s="472">
        <v>0</v>
      </c>
      <c r="AI117" s="472">
        <v>0</v>
      </c>
      <c r="AJ117" s="472">
        <v>0</v>
      </c>
      <c r="AK117" s="472">
        <v>0</v>
      </c>
      <c r="AL117" s="472">
        <v>0</v>
      </c>
      <c r="AM117" s="472">
        <v>0</v>
      </c>
      <c r="AN117" s="472">
        <v>0</v>
      </c>
      <c r="AO117" s="472">
        <v>0</v>
      </c>
      <c r="AP117" s="472">
        <v>0</v>
      </c>
      <c r="AQ117" s="475">
        <f t="shared" si="64"/>
        <v>0</v>
      </c>
      <c r="AR117" s="471">
        <v>0</v>
      </c>
      <c r="AS117" s="472">
        <v>0</v>
      </c>
      <c r="AT117" s="472">
        <v>0</v>
      </c>
      <c r="AU117" s="472">
        <v>0</v>
      </c>
      <c r="AV117" s="472">
        <v>0</v>
      </c>
      <c r="AW117" s="472">
        <v>0</v>
      </c>
      <c r="AX117" s="472">
        <v>30000000</v>
      </c>
      <c r="AY117" s="472">
        <v>0</v>
      </c>
      <c r="AZ117" s="472">
        <v>0</v>
      </c>
      <c r="BA117" s="472">
        <v>0</v>
      </c>
      <c r="BB117" s="472">
        <v>0</v>
      </c>
      <c r="BC117" s="472">
        <v>0</v>
      </c>
      <c r="BD117" s="472">
        <v>0</v>
      </c>
      <c r="BE117" s="472">
        <v>0</v>
      </c>
      <c r="BF117" s="472">
        <v>0</v>
      </c>
      <c r="BG117" s="472">
        <v>0</v>
      </c>
      <c r="BH117" s="473">
        <f t="shared" si="65"/>
        <v>30000000</v>
      </c>
      <c r="BI117" s="474">
        <v>0</v>
      </c>
      <c r="BJ117" s="472">
        <v>0</v>
      </c>
      <c r="BK117" s="472">
        <v>0</v>
      </c>
      <c r="BL117" s="472">
        <v>0</v>
      </c>
      <c r="BM117" s="472">
        <v>0</v>
      </c>
      <c r="BN117" s="472">
        <v>0</v>
      </c>
      <c r="BO117" s="472">
        <v>30000000</v>
      </c>
      <c r="BP117" s="472">
        <v>0</v>
      </c>
      <c r="BQ117" s="472">
        <v>0</v>
      </c>
      <c r="BR117" s="472">
        <v>0</v>
      </c>
      <c r="BS117" s="472">
        <v>0</v>
      </c>
      <c r="BT117" s="472">
        <v>0</v>
      </c>
      <c r="BU117" s="472">
        <v>0</v>
      </c>
      <c r="BV117" s="472">
        <v>0</v>
      </c>
      <c r="BW117" s="472">
        <v>0</v>
      </c>
      <c r="BX117" s="472">
        <v>0</v>
      </c>
      <c r="BY117" s="475">
        <f t="shared" si="66"/>
        <v>30000000</v>
      </c>
      <c r="BZ117" s="471">
        <v>0</v>
      </c>
      <c r="CA117" s="472">
        <v>0</v>
      </c>
      <c r="CB117" s="472">
        <v>0</v>
      </c>
      <c r="CC117" s="472">
        <v>0</v>
      </c>
      <c r="CD117" s="472">
        <v>0</v>
      </c>
      <c r="CE117" s="472">
        <v>0</v>
      </c>
      <c r="CF117" s="472">
        <v>30000000</v>
      </c>
      <c r="CG117" s="472">
        <v>0</v>
      </c>
      <c r="CH117" s="472">
        <v>0</v>
      </c>
      <c r="CI117" s="472">
        <v>0</v>
      </c>
      <c r="CJ117" s="472">
        <v>0</v>
      </c>
      <c r="CK117" s="472">
        <v>0</v>
      </c>
      <c r="CL117" s="472">
        <v>0</v>
      </c>
      <c r="CM117" s="472">
        <v>0</v>
      </c>
      <c r="CN117" s="472">
        <v>0</v>
      </c>
      <c r="CO117" s="472">
        <v>0</v>
      </c>
      <c r="CP117" s="473">
        <f t="shared" si="67"/>
        <v>30000000</v>
      </c>
      <c r="CQ117" s="461" t="s">
        <v>294</v>
      </c>
    </row>
    <row r="118" spans="1:95" x14ac:dyDescent="0.25">
      <c r="A118" s="457" t="s">
        <v>422</v>
      </c>
      <c r="B118" s="458" t="s">
        <v>7</v>
      </c>
      <c r="C118" s="459" t="s">
        <v>1204</v>
      </c>
      <c r="D118" s="460" t="s">
        <v>2023</v>
      </c>
      <c r="E118" s="461" t="s">
        <v>261</v>
      </c>
      <c r="F118" s="462" t="s">
        <v>306</v>
      </c>
      <c r="G118" s="463" t="s">
        <v>586</v>
      </c>
      <c r="H118" s="464">
        <v>4503</v>
      </c>
      <c r="I118" s="465" t="s">
        <v>200</v>
      </c>
      <c r="J118" s="466" t="s">
        <v>701</v>
      </c>
      <c r="K118" s="459" t="s">
        <v>1420</v>
      </c>
      <c r="L118" s="459" t="s">
        <v>1008</v>
      </c>
      <c r="M118" s="467">
        <v>4503003</v>
      </c>
      <c r="N118" s="459" t="s">
        <v>1009</v>
      </c>
      <c r="O118" s="467">
        <v>450300300</v>
      </c>
      <c r="P118" s="460" t="s">
        <v>2198</v>
      </c>
      <c r="Q118" s="468">
        <v>1</v>
      </c>
      <c r="R118" s="469">
        <v>1</v>
      </c>
      <c r="S118" s="469">
        <v>1</v>
      </c>
      <c r="T118" s="469">
        <v>1</v>
      </c>
      <c r="U118" s="504">
        <v>1</v>
      </c>
      <c r="V118" s="471">
        <f t="shared" si="59"/>
        <v>0</v>
      </c>
      <c r="W118" s="472">
        <f t="shared" si="60"/>
        <v>0</v>
      </c>
      <c r="X118" s="472">
        <f t="shared" si="61"/>
        <v>0</v>
      </c>
      <c r="Y118" s="472">
        <f t="shared" si="62"/>
        <v>0</v>
      </c>
      <c r="Z118" s="473">
        <f t="shared" si="63"/>
        <v>0</v>
      </c>
      <c r="AA118" s="474">
        <v>0</v>
      </c>
      <c r="AB118" s="472">
        <v>0</v>
      </c>
      <c r="AC118" s="472">
        <v>0</v>
      </c>
      <c r="AD118" s="472">
        <v>0</v>
      </c>
      <c r="AE118" s="472">
        <v>0</v>
      </c>
      <c r="AF118" s="472">
        <v>0</v>
      </c>
      <c r="AG118" s="472">
        <v>0</v>
      </c>
      <c r="AH118" s="472">
        <v>0</v>
      </c>
      <c r="AI118" s="472">
        <v>0</v>
      </c>
      <c r="AJ118" s="472">
        <v>0</v>
      </c>
      <c r="AK118" s="472">
        <v>0</v>
      </c>
      <c r="AL118" s="472">
        <v>0</v>
      </c>
      <c r="AM118" s="472">
        <v>0</v>
      </c>
      <c r="AN118" s="472">
        <v>0</v>
      </c>
      <c r="AO118" s="472">
        <v>0</v>
      </c>
      <c r="AP118" s="472">
        <v>0</v>
      </c>
      <c r="AQ118" s="475">
        <f t="shared" si="64"/>
        <v>0</v>
      </c>
      <c r="AR118" s="471">
        <v>0</v>
      </c>
      <c r="AS118" s="472">
        <v>0</v>
      </c>
      <c r="AT118" s="472">
        <v>0</v>
      </c>
      <c r="AU118" s="472">
        <v>0</v>
      </c>
      <c r="AV118" s="472">
        <v>0</v>
      </c>
      <c r="AW118" s="472">
        <v>0</v>
      </c>
      <c r="AX118" s="472">
        <v>0</v>
      </c>
      <c r="AY118" s="472">
        <v>0</v>
      </c>
      <c r="AZ118" s="472">
        <v>0</v>
      </c>
      <c r="BA118" s="472">
        <v>0</v>
      </c>
      <c r="BB118" s="472">
        <v>0</v>
      </c>
      <c r="BC118" s="472">
        <v>0</v>
      </c>
      <c r="BD118" s="472">
        <v>0</v>
      </c>
      <c r="BE118" s="472">
        <v>0</v>
      </c>
      <c r="BF118" s="472">
        <v>0</v>
      </c>
      <c r="BG118" s="472">
        <v>0</v>
      </c>
      <c r="BH118" s="473">
        <f t="shared" si="65"/>
        <v>0</v>
      </c>
      <c r="BI118" s="474">
        <v>0</v>
      </c>
      <c r="BJ118" s="472">
        <v>0</v>
      </c>
      <c r="BK118" s="472">
        <v>0</v>
      </c>
      <c r="BL118" s="472">
        <v>0</v>
      </c>
      <c r="BM118" s="472">
        <v>0</v>
      </c>
      <c r="BN118" s="472">
        <v>0</v>
      </c>
      <c r="BO118" s="472">
        <v>0</v>
      </c>
      <c r="BP118" s="472">
        <v>0</v>
      </c>
      <c r="BQ118" s="472">
        <v>0</v>
      </c>
      <c r="BR118" s="472">
        <v>0</v>
      </c>
      <c r="BS118" s="472">
        <v>0</v>
      </c>
      <c r="BT118" s="472">
        <v>0</v>
      </c>
      <c r="BU118" s="472">
        <v>0</v>
      </c>
      <c r="BV118" s="472">
        <v>0</v>
      </c>
      <c r="BW118" s="472">
        <v>0</v>
      </c>
      <c r="BX118" s="472">
        <v>0</v>
      </c>
      <c r="BY118" s="475">
        <f t="shared" si="66"/>
        <v>0</v>
      </c>
      <c r="BZ118" s="471">
        <v>0</v>
      </c>
      <c r="CA118" s="472">
        <v>0</v>
      </c>
      <c r="CB118" s="472">
        <v>0</v>
      </c>
      <c r="CC118" s="472">
        <v>0</v>
      </c>
      <c r="CD118" s="472">
        <v>0</v>
      </c>
      <c r="CE118" s="472">
        <v>0</v>
      </c>
      <c r="CF118" s="472">
        <v>0</v>
      </c>
      <c r="CG118" s="472">
        <v>0</v>
      </c>
      <c r="CH118" s="472">
        <v>0</v>
      </c>
      <c r="CI118" s="472">
        <v>0</v>
      </c>
      <c r="CJ118" s="472">
        <v>0</v>
      </c>
      <c r="CK118" s="472">
        <v>0</v>
      </c>
      <c r="CL118" s="472">
        <v>0</v>
      </c>
      <c r="CM118" s="472">
        <v>0</v>
      </c>
      <c r="CN118" s="472">
        <v>0</v>
      </c>
      <c r="CO118" s="472">
        <v>0</v>
      </c>
      <c r="CP118" s="473">
        <f t="shared" si="67"/>
        <v>0</v>
      </c>
      <c r="CQ118" s="461" t="s">
        <v>294</v>
      </c>
    </row>
    <row r="119" spans="1:95" x14ac:dyDescent="0.25">
      <c r="A119" s="457" t="s">
        <v>423</v>
      </c>
      <c r="B119" s="458" t="s">
        <v>7</v>
      </c>
      <c r="C119" s="459" t="s">
        <v>1204</v>
      </c>
      <c r="D119" s="460" t="s">
        <v>2023</v>
      </c>
      <c r="E119" s="461" t="s">
        <v>261</v>
      </c>
      <c r="F119" s="462" t="s">
        <v>306</v>
      </c>
      <c r="G119" s="463" t="s">
        <v>586</v>
      </c>
      <c r="H119" s="464">
        <v>4503</v>
      </c>
      <c r="I119" s="465" t="s">
        <v>201</v>
      </c>
      <c r="J119" s="459" t="s">
        <v>702</v>
      </c>
      <c r="K119" s="459" t="s">
        <v>1421</v>
      </c>
      <c r="L119" s="459" t="s">
        <v>31</v>
      </c>
      <c r="M119" s="467">
        <v>4503004</v>
      </c>
      <c r="N119" s="459" t="s">
        <v>32</v>
      </c>
      <c r="O119" s="467">
        <v>450300400</v>
      </c>
      <c r="P119" s="481" t="s">
        <v>2198</v>
      </c>
      <c r="Q119" s="512">
        <v>1</v>
      </c>
      <c r="R119" s="513">
        <v>1</v>
      </c>
      <c r="S119" s="513">
        <v>1</v>
      </c>
      <c r="T119" s="513">
        <v>1</v>
      </c>
      <c r="U119" s="507">
        <v>1</v>
      </c>
      <c r="V119" s="471">
        <f t="shared" si="59"/>
        <v>711790569.88</v>
      </c>
      <c r="W119" s="472">
        <f t="shared" si="60"/>
        <v>95000000</v>
      </c>
      <c r="X119" s="472">
        <f t="shared" si="61"/>
        <v>150000000</v>
      </c>
      <c r="Y119" s="472">
        <f t="shared" si="62"/>
        <v>170000000</v>
      </c>
      <c r="Z119" s="473">
        <f t="shared" si="63"/>
        <v>1126790569.8800001</v>
      </c>
      <c r="AA119" s="474">
        <v>0</v>
      </c>
      <c r="AB119" s="472">
        <v>123734702.88</v>
      </c>
      <c r="AC119" s="472">
        <v>0</v>
      </c>
      <c r="AD119" s="472">
        <v>0</v>
      </c>
      <c r="AE119" s="472">
        <v>0</v>
      </c>
      <c r="AF119" s="472">
        <v>0</v>
      </c>
      <c r="AG119" s="472">
        <v>403570488</v>
      </c>
      <c r="AH119" s="472">
        <v>184485379</v>
      </c>
      <c r="AI119" s="472">
        <v>0</v>
      </c>
      <c r="AJ119" s="472">
        <v>0</v>
      </c>
      <c r="AK119" s="472">
        <v>0</v>
      </c>
      <c r="AL119" s="472">
        <v>0</v>
      </c>
      <c r="AM119" s="472">
        <v>0</v>
      </c>
      <c r="AN119" s="472">
        <v>0</v>
      </c>
      <c r="AO119" s="472">
        <v>0</v>
      </c>
      <c r="AP119" s="472">
        <v>0</v>
      </c>
      <c r="AQ119" s="475">
        <f t="shared" si="64"/>
        <v>711790569.88</v>
      </c>
      <c r="AR119" s="471">
        <v>0</v>
      </c>
      <c r="AS119" s="472">
        <v>0</v>
      </c>
      <c r="AT119" s="472">
        <v>0</v>
      </c>
      <c r="AU119" s="472">
        <v>0</v>
      </c>
      <c r="AV119" s="472">
        <v>0</v>
      </c>
      <c r="AW119" s="472">
        <v>0</v>
      </c>
      <c r="AX119" s="472">
        <v>95000000</v>
      </c>
      <c r="AY119" s="472">
        <v>0</v>
      </c>
      <c r="AZ119" s="472">
        <v>0</v>
      </c>
      <c r="BA119" s="472">
        <v>0</v>
      </c>
      <c r="BB119" s="472">
        <v>0</v>
      </c>
      <c r="BC119" s="472">
        <v>0</v>
      </c>
      <c r="BD119" s="472">
        <v>0</v>
      </c>
      <c r="BE119" s="472">
        <v>0</v>
      </c>
      <c r="BF119" s="472">
        <v>0</v>
      </c>
      <c r="BG119" s="472">
        <v>0</v>
      </c>
      <c r="BH119" s="473">
        <f t="shared" si="65"/>
        <v>95000000</v>
      </c>
      <c r="BI119" s="474">
        <v>0</v>
      </c>
      <c r="BJ119" s="472">
        <v>0</v>
      </c>
      <c r="BK119" s="472">
        <v>0</v>
      </c>
      <c r="BL119" s="472">
        <v>0</v>
      </c>
      <c r="BM119" s="472">
        <v>0</v>
      </c>
      <c r="BN119" s="472">
        <v>0</v>
      </c>
      <c r="BO119" s="472">
        <v>150000000</v>
      </c>
      <c r="BP119" s="472">
        <v>0</v>
      </c>
      <c r="BQ119" s="472">
        <v>0</v>
      </c>
      <c r="BR119" s="472">
        <v>0</v>
      </c>
      <c r="BS119" s="472">
        <v>0</v>
      </c>
      <c r="BT119" s="472">
        <v>0</v>
      </c>
      <c r="BU119" s="472">
        <v>0</v>
      </c>
      <c r="BV119" s="472">
        <v>0</v>
      </c>
      <c r="BW119" s="472">
        <v>0</v>
      </c>
      <c r="BX119" s="472">
        <v>0</v>
      </c>
      <c r="BY119" s="475">
        <f t="shared" si="66"/>
        <v>150000000</v>
      </c>
      <c r="BZ119" s="471">
        <v>0</v>
      </c>
      <c r="CA119" s="472">
        <v>0</v>
      </c>
      <c r="CB119" s="472">
        <v>0</v>
      </c>
      <c r="CC119" s="472">
        <v>0</v>
      </c>
      <c r="CD119" s="472">
        <v>0</v>
      </c>
      <c r="CE119" s="472">
        <v>0</v>
      </c>
      <c r="CF119" s="472">
        <v>170000000</v>
      </c>
      <c r="CG119" s="472">
        <v>0</v>
      </c>
      <c r="CH119" s="472">
        <v>0</v>
      </c>
      <c r="CI119" s="472">
        <v>0</v>
      </c>
      <c r="CJ119" s="472">
        <v>0</v>
      </c>
      <c r="CK119" s="472">
        <v>0</v>
      </c>
      <c r="CL119" s="472">
        <v>0</v>
      </c>
      <c r="CM119" s="472">
        <v>0</v>
      </c>
      <c r="CN119" s="472">
        <v>0</v>
      </c>
      <c r="CO119" s="472">
        <v>0</v>
      </c>
      <c r="CP119" s="473">
        <f t="shared" si="67"/>
        <v>170000000</v>
      </c>
      <c r="CQ119" s="461" t="s">
        <v>294</v>
      </c>
    </row>
    <row r="120" spans="1:95" x14ac:dyDescent="0.25">
      <c r="A120" s="457" t="s">
        <v>424</v>
      </c>
      <c r="B120" s="458" t="s">
        <v>7</v>
      </c>
      <c r="C120" s="459" t="s">
        <v>1204</v>
      </c>
      <c r="D120" s="460" t="s">
        <v>2023</v>
      </c>
      <c r="E120" s="461" t="s">
        <v>261</v>
      </c>
      <c r="F120" s="462" t="s">
        <v>306</v>
      </c>
      <c r="G120" s="463" t="s">
        <v>586</v>
      </c>
      <c r="H120" s="464">
        <v>4503</v>
      </c>
      <c r="I120" s="458" t="s">
        <v>200</v>
      </c>
      <c r="J120" s="459" t="s">
        <v>703</v>
      </c>
      <c r="K120" s="459" t="s">
        <v>1422</v>
      </c>
      <c r="L120" s="459" t="s">
        <v>1010</v>
      </c>
      <c r="M120" s="467">
        <v>4503023</v>
      </c>
      <c r="N120" s="459" t="s">
        <v>1011</v>
      </c>
      <c r="O120" s="467">
        <v>450302300</v>
      </c>
      <c r="P120" s="460" t="s">
        <v>2197</v>
      </c>
      <c r="Q120" s="468">
        <v>0</v>
      </c>
      <c r="R120" s="469">
        <v>1</v>
      </c>
      <c r="S120" s="469">
        <v>0</v>
      </c>
      <c r="T120" s="469">
        <v>0</v>
      </c>
      <c r="U120" s="504">
        <f>Q120+R120+S120+T120</f>
        <v>1</v>
      </c>
      <c r="V120" s="471">
        <f t="shared" si="59"/>
        <v>0</v>
      </c>
      <c r="W120" s="472">
        <f t="shared" si="60"/>
        <v>0</v>
      </c>
      <c r="X120" s="472">
        <f t="shared" si="61"/>
        <v>0</v>
      </c>
      <c r="Y120" s="472">
        <f t="shared" si="62"/>
        <v>0</v>
      </c>
      <c r="Z120" s="473">
        <f t="shared" si="63"/>
        <v>0</v>
      </c>
      <c r="AA120" s="474">
        <v>0</v>
      </c>
      <c r="AB120" s="472">
        <v>0</v>
      </c>
      <c r="AC120" s="472">
        <v>0</v>
      </c>
      <c r="AD120" s="472">
        <v>0</v>
      </c>
      <c r="AE120" s="472">
        <v>0</v>
      </c>
      <c r="AF120" s="472">
        <v>0</v>
      </c>
      <c r="AG120" s="472">
        <v>0</v>
      </c>
      <c r="AH120" s="472">
        <v>0</v>
      </c>
      <c r="AI120" s="472">
        <v>0</v>
      </c>
      <c r="AJ120" s="472">
        <v>0</v>
      </c>
      <c r="AK120" s="472">
        <v>0</v>
      </c>
      <c r="AL120" s="472">
        <v>0</v>
      </c>
      <c r="AM120" s="472">
        <v>0</v>
      </c>
      <c r="AN120" s="472">
        <v>0</v>
      </c>
      <c r="AO120" s="472">
        <v>0</v>
      </c>
      <c r="AP120" s="472">
        <v>0</v>
      </c>
      <c r="AQ120" s="475">
        <f t="shared" si="64"/>
        <v>0</v>
      </c>
      <c r="AR120" s="471">
        <v>0</v>
      </c>
      <c r="AS120" s="472">
        <v>0</v>
      </c>
      <c r="AT120" s="472">
        <v>0</v>
      </c>
      <c r="AU120" s="472">
        <v>0</v>
      </c>
      <c r="AV120" s="472">
        <v>0</v>
      </c>
      <c r="AW120" s="472">
        <v>0</v>
      </c>
      <c r="AX120" s="472">
        <v>0</v>
      </c>
      <c r="AY120" s="472">
        <v>0</v>
      </c>
      <c r="AZ120" s="472">
        <v>0</v>
      </c>
      <c r="BA120" s="472">
        <v>0</v>
      </c>
      <c r="BB120" s="472">
        <v>0</v>
      </c>
      <c r="BC120" s="472">
        <v>0</v>
      </c>
      <c r="BD120" s="472">
        <v>0</v>
      </c>
      <c r="BE120" s="472">
        <v>0</v>
      </c>
      <c r="BF120" s="472">
        <v>0</v>
      </c>
      <c r="BG120" s="472">
        <v>0</v>
      </c>
      <c r="BH120" s="473">
        <f t="shared" si="65"/>
        <v>0</v>
      </c>
      <c r="BI120" s="474">
        <v>0</v>
      </c>
      <c r="BJ120" s="472">
        <v>0</v>
      </c>
      <c r="BK120" s="472">
        <v>0</v>
      </c>
      <c r="BL120" s="472">
        <v>0</v>
      </c>
      <c r="BM120" s="472">
        <v>0</v>
      </c>
      <c r="BN120" s="472">
        <v>0</v>
      </c>
      <c r="BO120" s="472">
        <v>0</v>
      </c>
      <c r="BP120" s="472">
        <v>0</v>
      </c>
      <c r="BQ120" s="472">
        <v>0</v>
      </c>
      <c r="BR120" s="472">
        <v>0</v>
      </c>
      <c r="BS120" s="472">
        <v>0</v>
      </c>
      <c r="BT120" s="472">
        <v>0</v>
      </c>
      <c r="BU120" s="472">
        <v>0</v>
      </c>
      <c r="BV120" s="472">
        <v>0</v>
      </c>
      <c r="BW120" s="472">
        <v>0</v>
      </c>
      <c r="BX120" s="472">
        <v>0</v>
      </c>
      <c r="BY120" s="475">
        <f t="shared" si="66"/>
        <v>0</v>
      </c>
      <c r="BZ120" s="471">
        <v>0</v>
      </c>
      <c r="CA120" s="472">
        <v>0</v>
      </c>
      <c r="CB120" s="472">
        <v>0</v>
      </c>
      <c r="CC120" s="472">
        <v>0</v>
      </c>
      <c r="CD120" s="472">
        <v>0</v>
      </c>
      <c r="CE120" s="472">
        <v>0</v>
      </c>
      <c r="CF120" s="472">
        <v>0</v>
      </c>
      <c r="CG120" s="472">
        <v>0</v>
      </c>
      <c r="CH120" s="472">
        <v>0</v>
      </c>
      <c r="CI120" s="472">
        <v>0</v>
      </c>
      <c r="CJ120" s="472">
        <v>0</v>
      </c>
      <c r="CK120" s="472">
        <v>0</v>
      </c>
      <c r="CL120" s="472">
        <v>0</v>
      </c>
      <c r="CM120" s="472">
        <v>0</v>
      </c>
      <c r="CN120" s="472">
        <v>0</v>
      </c>
      <c r="CO120" s="472">
        <v>0</v>
      </c>
      <c r="CP120" s="473">
        <f t="shared" si="67"/>
        <v>0</v>
      </c>
      <c r="CQ120" s="461" t="s">
        <v>294</v>
      </c>
    </row>
    <row r="121" spans="1:95" x14ac:dyDescent="0.25">
      <c r="A121" s="457" t="s">
        <v>425</v>
      </c>
      <c r="B121" s="458" t="s">
        <v>7</v>
      </c>
      <c r="C121" s="459" t="s">
        <v>1204</v>
      </c>
      <c r="D121" s="460" t="s">
        <v>2023</v>
      </c>
      <c r="E121" s="461" t="s">
        <v>261</v>
      </c>
      <c r="F121" s="462" t="s">
        <v>306</v>
      </c>
      <c r="G121" s="463" t="s">
        <v>586</v>
      </c>
      <c r="H121" s="464">
        <v>4503</v>
      </c>
      <c r="I121" s="465" t="s">
        <v>201</v>
      </c>
      <c r="J121" s="466" t="s">
        <v>704</v>
      </c>
      <c r="K121" s="459" t="s">
        <v>1423</v>
      </c>
      <c r="L121" s="459" t="s">
        <v>1012</v>
      </c>
      <c r="M121" s="467">
        <v>4503021</v>
      </c>
      <c r="N121" s="459" t="s">
        <v>1013</v>
      </c>
      <c r="O121" s="467">
        <v>450302100</v>
      </c>
      <c r="P121" s="481" t="s">
        <v>2198</v>
      </c>
      <c r="Q121" s="468">
        <v>1</v>
      </c>
      <c r="R121" s="469">
        <v>1</v>
      </c>
      <c r="S121" s="469">
        <v>1</v>
      </c>
      <c r="T121" s="469">
        <v>1</v>
      </c>
      <c r="U121" s="504">
        <v>1</v>
      </c>
      <c r="V121" s="471">
        <f t="shared" si="59"/>
        <v>20000000</v>
      </c>
      <c r="W121" s="472">
        <f t="shared" si="60"/>
        <v>10000000</v>
      </c>
      <c r="X121" s="472">
        <f t="shared" si="61"/>
        <v>10000000</v>
      </c>
      <c r="Y121" s="472">
        <f t="shared" si="62"/>
        <v>10000000</v>
      </c>
      <c r="Z121" s="473">
        <f t="shared" si="63"/>
        <v>50000000</v>
      </c>
      <c r="AA121" s="474">
        <v>20000000</v>
      </c>
      <c r="AB121" s="472">
        <v>0</v>
      </c>
      <c r="AC121" s="472">
        <v>0</v>
      </c>
      <c r="AD121" s="472">
        <v>0</v>
      </c>
      <c r="AE121" s="472">
        <v>0</v>
      </c>
      <c r="AF121" s="472">
        <v>0</v>
      </c>
      <c r="AG121" s="472">
        <v>0</v>
      </c>
      <c r="AH121" s="472">
        <v>0</v>
      </c>
      <c r="AI121" s="472">
        <v>0</v>
      </c>
      <c r="AJ121" s="472">
        <v>0</v>
      </c>
      <c r="AK121" s="472">
        <v>0</v>
      </c>
      <c r="AL121" s="472">
        <v>0</v>
      </c>
      <c r="AM121" s="472">
        <v>0</v>
      </c>
      <c r="AN121" s="472">
        <v>0</v>
      </c>
      <c r="AO121" s="472">
        <v>0</v>
      </c>
      <c r="AP121" s="472">
        <v>0</v>
      </c>
      <c r="AQ121" s="475">
        <f t="shared" si="64"/>
        <v>20000000</v>
      </c>
      <c r="AR121" s="471">
        <v>10000000</v>
      </c>
      <c r="AS121" s="472">
        <v>0</v>
      </c>
      <c r="AT121" s="472">
        <v>0</v>
      </c>
      <c r="AU121" s="472">
        <v>0</v>
      </c>
      <c r="AV121" s="472">
        <v>0</v>
      </c>
      <c r="AW121" s="472">
        <v>0</v>
      </c>
      <c r="AX121" s="472">
        <v>0</v>
      </c>
      <c r="AY121" s="472">
        <v>0</v>
      </c>
      <c r="AZ121" s="472">
        <v>0</v>
      </c>
      <c r="BA121" s="472">
        <v>0</v>
      </c>
      <c r="BB121" s="472">
        <v>0</v>
      </c>
      <c r="BC121" s="472">
        <v>0</v>
      </c>
      <c r="BD121" s="472">
        <v>0</v>
      </c>
      <c r="BE121" s="472">
        <v>0</v>
      </c>
      <c r="BF121" s="472">
        <v>0</v>
      </c>
      <c r="BG121" s="472">
        <v>0</v>
      </c>
      <c r="BH121" s="473">
        <f t="shared" si="65"/>
        <v>10000000</v>
      </c>
      <c r="BI121" s="474">
        <v>10000000</v>
      </c>
      <c r="BJ121" s="472">
        <v>0</v>
      </c>
      <c r="BK121" s="472">
        <v>0</v>
      </c>
      <c r="BL121" s="472">
        <v>0</v>
      </c>
      <c r="BM121" s="472">
        <v>0</v>
      </c>
      <c r="BN121" s="472">
        <v>0</v>
      </c>
      <c r="BO121" s="472">
        <v>0</v>
      </c>
      <c r="BP121" s="472">
        <v>0</v>
      </c>
      <c r="BQ121" s="472">
        <v>0</v>
      </c>
      <c r="BR121" s="472">
        <v>0</v>
      </c>
      <c r="BS121" s="472">
        <v>0</v>
      </c>
      <c r="BT121" s="472">
        <v>0</v>
      </c>
      <c r="BU121" s="472">
        <v>0</v>
      </c>
      <c r="BV121" s="472">
        <v>0</v>
      </c>
      <c r="BW121" s="472">
        <v>0</v>
      </c>
      <c r="BX121" s="472">
        <v>0</v>
      </c>
      <c r="BY121" s="475">
        <f t="shared" si="66"/>
        <v>10000000</v>
      </c>
      <c r="BZ121" s="471">
        <v>10000000</v>
      </c>
      <c r="CA121" s="472">
        <v>0</v>
      </c>
      <c r="CB121" s="472">
        <v>0</v>
      </c>
      <c r="CC121" s="472">
        <v>0</v>
      </c>
      <c r="CD121" s="472">
        <v>0</v>
      </c>
      <c r="CE121" s="472">
        <v>0</v>
      </c>
      <c r="CF121" s="472">
        <v>0</v>
      </c>
      <c r="CG121" s="472">
        <v>0</v>
      </c>
      <c r="CH121" s="472">
        <v>0</v>
      </c>
      <c r="CI121" s="472">
        <v>0</v>
      </c>
      <c r="CJ121" s="472">
        <v>0</v>
      </c>
      <c r="CK121" s="472">
        <v>0</v>
      </c>
      <c r="CL121" s="472">
        <v>0</v>
      </c>
      <c r="CM121" s="472">
        <v>0</v>
      </c>
      <c r="CN121" s="472">
        <v>0</v>
      </c>
      <c r="CO121" s="472">
        <v>0</v>
      </c>
      <c r="CP121" s="473">
        <f t="shared" si="67"/>
        <v>10000000</v>
      </c>
      <c r="CQ121" s="461" t="s">
        <v>294</v>
      </c>
    </row>
    <row r="122" spans="1:95" x14ac:dyDescent="0.25">
      <c r="A122" s="457" t="s">
        <v>426</v>
      </c>
      <c r="B122" s="458" t="s">
        <v>7</v>
      </c>
      <c r="C122" s="459" t="s">
        <v>1204</v>
      </c>
      <c r="D122" s="460" t="s">
        <v>2023</v>
      </c>
      <c r="E122" s="461" t="s">
        <v>261</v>
      </c>
      <c r="F122" s="462" t="s">
        <v>306</v>
      </c>
      <c r="G122" s="463" t="s">
        <v>586</v>
      </c>
      <c r="H122" s="464">
        <v>4503</v>
      </c>
      <c r="I122" s="465" t="s">
        <v>201</v>
      </c>
      <c r="J122" s="466" t="s">
        <v>705</v>
      </c>
      <c r="K122" s="459" t="s">
        <v>1424</v>
      </c>
      <c r="L122" s="459" t="s">
        <v>1014</v>
      </c>
      <c r="M122" s="467">
        <v>4503035</v>
      </c>
      <c r="N122" s="459" t="s">
        <v>1015</v>
      </c>
      <c r="O122" s="467">
        <v>450303500</v>
      </c>
      <c r="P122" s="481" t="s">
        <v>2198</v>
      </c>
      <c r="Q122" s="468">
        <v>1</v>
      </c>
      <c r="R122" s="469">
        <v>1</v>
      </c>
      <c r="S122" s="469">
        <v>1</v>
      </c>
      <c r="T122" s="469">
        <v>1</v>
      </c>
      <c r="U122" s="504">
        <v>1</v>
      </c>
      <c r="V122" s="471">
        <f t="shared" si="59"/>
        <v>279344377</v>
      </c>
      <c r="W122" s="472">
        <f t="shared" si="60"/>
        <v>450000000</v>
      </c>
      <c r="X122" s="472">
        <f t="shared" si="61"/>
        <v>478900000</v>
      </c>
      <c r="Y122" s="472">
        <f t="shared" si="62"/>
        <v>508000000</v>
      </c>
      <c r="Z122" s="473">
        <f t="shared" si="63"/>
        <v>1716244377</v>
      </c>
      <c r="AA122" s="474">
        <v>0</v>
      </c>
      <c r="AB122" s="472">
        <v>279344377</v>
      </c>
      <c r="AC122" s="472">
        <v>0</v>
      </c>
      <c r="AD122" s="472">
        <v>0</v>
      </c>
      <c r="AE122" s="472">
        <v>0</v>
      </c>
      <c r="AF122" s="472">
        <v>0</v>
      </c>
      <c r="AG122" s="472">
        <v>0</v>
      </c>
      <c r="AH122" s="472">
        <v>0</v>
      </c>
      <c r="AI122" s="472">
        <v>0</v>
      </c>
      <c r="AJ122" s="472">
        <v>0</v>
      </c>
      <c r="AK122" s="472">
        <v>0</v>
      </c>
      <c r="AL122" s="472">
        <v>0</v>
      </c>
      <c r="AM122" s="472">
        <v>0</v>
      </c>
      <c r="AN122" s="472">
        <v>0</v>
      </c>
      <c r="AO122" s="472">
        <v>0</v>
      </c>
      <c r="AP122" s="472">
        <v>0</v>
      </c>
      <c r="AQ122" s="475">
        <f t="shared" si="64"/>
        <v>279344377</v>
      </c>
      <c r="AR122" s="471">
        <v>0</v>
      </c>
      <c r="AS122" s="472">
        <v>450000000</v>
      </c>
      <c r="AT122" s="472">
        <v>0</v>
      </c>
      <c r="AU122" s="472">
        <v>0</v>
      </c>
      <c r="AV122" s="472">
        <v>0</v>
      </c>
      <c r="AW122" s="472">
        <v>0</v>
      </c>
      <c r="AX122" s="472">
        <v>0</v>
      </c>
      <c r="AY122" s="472">
        <v>0</v>
      </c>
      <c r="AZ122" s="472">
        <v>0</v>
      </c>
      <c r="BA122" s="472">
        <v>0</v>
      </c>
      <c r="BB122" s="472">
        <v>0</v>
      </c>
      <c r="BC122" s="472">
        <v>0</v>
      </c>
      <c r="BD122" s="472">
        <v>0</v>
      </c>
      <c r="BE122" s="472">
        <v>0</v>
      </c>
      <c r="BF122" s="472">
        <v>0</v>
      </c>
      <c r="BG122" s="472">
        <v>0</v>
      </c>
      <c r="BH122" s="473">
        <f t="shared" si="65"/>
        <v>450000000</v>
      </c>
      <c r="BI122" s="474">
        <v>0</v>
      </c>
      <c r="BJ122" s="472">
        <v>478900000</v>
      </c>
      <c r="BK122" s="472">
        <v>0</v>
      </c>
      <c r="BL122" s="472">
        <v>0</v>
      </c>
      <c r="BM122" s="472">
        <v>0</v>
      </c>
      <c r="BN122" s="472">
        <v>0</v>
      </c>
      <c r="BO122" s="472">
        <v>0</v>
      </c>
      <c r="BP122" s="472">
        <v>0</v>
      </c>
      <c r="BQ122" s="472">
        <v>0</v>
      </c>
      <c r="BR122" s="472">
        <v>0</v>
      </c>
      <c r="BS122" s="472">
        <v>0</v>
      </c>
      <c r="BT122" s="472">
        <v>0</v>
      </c>
      <c r="BU122" s="472">
        <v>0</v>
      </c>
      <c r="BV122" s="472">
        <v>0</v>
      </c>
      <c r="BW122" s="472">
        <v>0</v>
      </c>
      <c r="BX122" s="472">
        <v>0</v>
      </c>
      <c r="BY122" s="475">
        <f t="shared" si="66"/>
        <v>478900000</v>
      </c>
      <c r="BZ122" s="471">
        <v>0</v>
      </c>
      <c r="CA122" s="472">
        <v>508000000</v>
      </c>
      <c r="CB122" s="472">
        <v>0</v>
      </c>
      <c r="CC122" s="472">
        <v>0</v>
      </c>
      <c r="CD122" s="472">
        <v>0</v>
      </c>
      <c r="CE122" s="472">
        <v>0</v>
      </c>
      <c r="CF122" s="472">
        <v>0</v>
      </c>
      <c r="CG122" s="472">
        <v>0</v>
      </c>
      <c r="CH122" s="472">
        <v>0</v>
      </c>
      <c r="CI122" s="472">
        <v>0</v>
      </c>
      <c r="CJ122" s="472">
        <v>0</v>
      </c>
      <c r="CK122" s="472">
        <v>0</v>
      </c>
      <c r="CL122" s="472">
        <v>0</v>
      </c>
      <c r="CM122" s="472">
        <v>0</v>
      </c>
      <c r="CN122" s="472">
        <v>0</v>
      </c>
      <c r="CO122" s="472">
        <v>0</v>
      </c>
      <c r="CP122" s="473">
        <f t="shared" si="67"/>
        <v>508000000</v>
      </c>
      <c r="CQ122" s="461" t="s">
        <v>294</v>
      </c>
    </row>
    <row r="123" spans="1:95" x14ac:dyDescent="0.25">
      <c r="A123" s="457" t="s">
        <v>427</v>
      </c>
      <c r="B123" s="458" t="s">
        <v>7</v>
      </c>
      <c r="C123" s="459" t="s">
        <v>1204</v>
      </c>
      <c r="D123" s="460" t="s">
        <v>1211</v>
      </c>
      <c r="E123" s="461" t="s">
        <v>261</v>
      </c>
      <c r="F123" s="462" t="s">
        <v>306</v>
      </c>
      <c r="G123" s="463" t="s">
        <v>586</v>
      </c>
      <c r="H123" s="464">
        <v>4503</v>
      </c>
      <c r="I123" s="458" t="s">
        <v>201</v>
      </c>
      <c r="J123" s="459" t="s">
        <v>706</v>
      </c>
      <c r="K123" s="459" t="s">
        <v>1425</v>
      </c>
      <c r="L123" s="459" t="s">
        <v>1016</v>
      </c>
      <c r="M123" s="514">
        <v>4503022</v>
      </c>
      <c r="N123" s="489" t="s">
        <v>1017</v>
      </c>
      <c r="O123" s="514">
        <v>450302200</v>
      </c>
      <c r="P123" s="481" t="s">
        <v>2197</v>
      </c>
      <c r="Q123" s="468">
        <v>0</v>
      </c>
      <c r="R123" s="469">
        <v>1</v>
      </c>
      <c r="S123" s="469">
        <v>1</v>
      </c>
      <c r="T123" s="469">
        <v>0</v>
      </c>
      <c r="U123" s="504">
        <f t="shared" ref="U123:U128" si="69">Q123+R123+S123+T123</f>
        <v>2</v>
      </c>
      <c r="V123" s="471">
        <f t="shared" si="59"/>
        <v>0</v>
      </c>
      <c r="W123" s="472">
        <f t="shared" si="60"/>
        <v>700000000</v>
      </c>
      <c r="X123" s="472">
        <f t="shared" si="61"/>
        <v>700000000</v>
      </c>
      <c r="Y123" s="472">
        <f t="shared" si="62"/>
        <v>0</v>
      </c>
      <c r="Z123" s="473">
        <f t="shared" si="63"/>
        <v>1400000000</v>
      </c>
      <c r="AA123" s="474">
        <v>0</v>
      </c>
      <c r="AB123" s="472">
        <v>0</v>
      </c>
      <c r="AC123" s="472">
        <v>0</v>
      </c>
      <c r="AD123" s="472">
        <v>0</v>
      </c>
      <c r="AE123" s="472">
        <v>0</v>
      </c>
      <c r="AF123" s="472">
        <v>0</v>
      </c>
      <c r="AG123" s="472">
        <v>0</v>
      </c>
      <c r="AH123" s="472">
        <v>0</v>
      </c>
      <c r="AI123" s="472">
        <v>0</v>
      </c>
      <c r="AJ123" s="472">
        <v>0</v>
      </c>
      <c r="AK123" s="472">
        <v>0</v>
      </c>
      <c r="AL123" s="472">
        <v>0</v>
      </c>
      <c r="AM123" s="472">
        <v>0</v>
      </c>
      <c r="AN123" s="472">
        <v>0</v>
      </c>
      <c r="AO123" s="472">
        <v>0</v>
      </c>
      <c r="AP123" s="472">
        <v>0</v>
      </c>
      <c r="AQ123" s="475">
        <f t="shared" si="64"/>
        <v>0</v>
      </c>
      <c r="AR123" s="471">
        <v>0</v>
      </c>
      <c r="AS123" s="472">
        <v>0</v>
      </c>
      <c r="AT123" s="472">
        <v>0</v>
      </c>
      <c r="AU123" s="472">
        <v>0</v>
      </c>
      <c r="AV123" s="472">
        <v>0</v>
      </c>
      <c r="AW123" s="472">
        <v>0</v>
      </c>
      <c r="AX123" s="472">
        <v>0</v>
      </c>
      <c r="AY123" s="472">
        <v>0</v>
      </c>
      <c r="AZ123" s="472">
        <v>0</v>
      </c>
      <c r="BA123" s="472">
        <v>0</v>
      </c>
      <c r="BB123" s="472">
        <v>0</v>
      </c>
      <c r="BC123" s="472">
        <v>700000000</v>
      </c>
      <c r="BD123" s="472">
        <v>0</v>
      </c>
      <c r="BE123" s="472">
        <v>0</v>
      </c>
      <c r="BF123" s="472">
        <v>0</v>
      </c>
      <c r="BG123" s="472">
        <v>0</v>
      </c>
      <c r="BH123" s="473">
        <f t="shared" si="65"/>
        <v>700000000</v>
      </c>
      <c r="BI123" s="474">
        <v>0</v>
      </c>
      <c r="BJ123" s="472">
        <v>0</v>
      </c>
      <c r="BK123" s="472">
        <v>0</v>
      </c>
      <c r="BL123" s="472">
        <v>0</v>
      </c>
      <c r="BM123" s="472">
        <v>0</v>
      </c>
      <c r="BN123" s="472">
        <v>0</v>
      </c>
      <c r="BO123" s="472">
        <v>0</v>
      </c>
      <c r="BP123" s="472">
        <v>0</v>
      </c>
      <c r="BQ123" s="472">
        <v>0</v>
      </c>
      <c r="BR123" s="472">
        <v>0</v>
      </c>
      <c r="BS123" s="472">
        <v>0</v>
      </c>
      <c r="BT123" s="472">
        <v>0</v>
      </c>
      <c r="BU123" s="472">
        <v>0</v>
      </c>
      <c r="BV123" s="472">
        <v>0</v>
      </c>
      <c r="BW123" s="472">
        <v>700000000</v>
      </c>
      <c r="BX123" s="472">
        <v>0</v>
      </c>
      <c r="BY123" s="475">
        <f t="shared" si="66"/>
        <v>700000000</v>
      </c>
      <c r="BZ123" s="471">
        <v>0</v>
      </c>
      <c r="CA123" s="472">
        <v>0</v>
      </c>
      <c r="CB123" s="472">
        <v>0</v>
      </c>
      <c r="CC123" s="472">
        <v>0</v>
      </c>
      <c r="CD123" s="472">
        <v>0</v>
      </c>
      <c r="CE123" s="472">
        <v>0</v>
      </c>
      <c r="CF123" s="472">
        <v>0</v>
      </c>
      <c r="CG123" s="472">
        <v>0</v>
      </c>
      <c r="CH123" s="472">
        <v>0</v>
      </c>
      <c r="CI123" s="472">
        <v>0</v>
      </c>
      <c r="CJ123" s="472">
        <v>0</v>
      </c>
      <c r="CK123" s="472">
        <v>0</v>
      </c>
      <c r="CL123" s="472">
        <v>0</v>
      </c>
      <c r="CM123" s="472">
        <v>0</v>
      </c>
      <c r="CN123" s="472">
        <v>0</v>
      </c>
      <c r="CO123" s="472">
        <v>0</v>
      </c>
      <c r="CP123" s="473">
        <f t="shared" si="67"/>
        <v>0</v>
      </c>
      <c r="CQ123" s="461" t="s">
        <v>294</v>
      </c>
    </row>
    <row r="124" spans="1:95" x14ac:dyDescent="0.25">
      <c r="A124" s="457" t="s">
        <v>428</v>
      </c>
      <c r="B124" s="458" t="s">
        <v>7</v>
      </c>
      <c r="C124" s="459" t="s">
        <v>1204</v>
      </c>
      <c r="D124" s="460" t="s">
        <v>1211</v>
      </c>
      <c r="E124" s="461" t="s">
        <v>261</v>
      </c>
      <c r="F124" s="462" t="s">
        <v>306</v>
      </c>
      <c r="G124" s="463" t="s">
        <v>586</v>
      </c>
      <c r="H124" s="464">
        <v>4503</v>
      </c>
      <c r="I124" s="458" t="s">
        <v>200</v>
      </c>
      <c r="J124" s="459" t="s">
        <v>707</v>
      </c>
      <c r="K124" s="459" t="s">
        <v>1426</v>
      </c>
      <c r="L124" s="459" t="s">
        <v>1016</v>
      </c>
      <c r="M124" s="514">
        <v>4503022</v>
      </c>
      <c r="N124" s="489" t="s">
        <v>1017</v>
      </c>
      <c r="O124" s="514">
        <v>450302200</v>
      </c>
      <c r="P124" s="460" t="s">
        <v>2197</v>
      </c>
      <c r="Q124" s="468">
        <v>0</v>
      </c>
      <c r="R124" s="469">
        <v>1</v>
      </c>
      <c r="S124" s="469">
        <v>1</v>
      </c>
      <c r="T124" s="469">
        <v>0</v>
      </c>
      <c r="U124" s="504">
        <f t="shared" si="69"/>
        <v>2</v>
      </c>
      <c r="V124" s="471">
        <f t="shared" si="59"/>
        <v>0</v>
      </c>
      <c r="W124" s="472">
        <f t="shared" si="60"/>
        <v>0</v>
      </c>
      <c r="X124" s="472">
        <f t="shared" si="61"/>
        <v>0</v>
      </c>
      <c r="Y124" s="472">
        <f t="shared" si="62"/>
        <v>0</v>
      </c>
      <c r="Z124" s="473">
        <f t="shared" si="63"/>
        <v>0</v>
      </c>
      <c r="AA124" s="474">
        <v>0</v>
      </c>
      <c r="AB124" s="472">
        <v>0</v>
      </c>
      <c r="AC124" s="472">
        <v>0</v>
      </c>
      <c r="AD124" s="472">
        <v>0</v>
      </c>
      <c r="AE124" s="472">
        <v>0</v>
      </c>
      <c r="AF124" s="472">
        <v>0</v>
      </c>
      <c r="AG124" s="472">
        <v>0</v>
      </c>
      <c r="AH124" s="472">
        <v>0</v>
      </c>
      <c r="AI124" s="472">
        <v>0</v>
      </c>
      <c r="AJ124" s="472">
        <v>0</v>
      </c>
      <c r="AK124" s="472">
        <v>0</v>
      </c>
      <c r="AL124" s="472">
        <v>0</v>
      </c>
      <c r="AM124" s="472">
        <v>0</v>
      </c>
      <c r="AN124" s="472">
        <v>0</v>
      </c>
      <c r="AO124" s="472">
        <v>0</v>
      </c>
      <c r="AP124" s="472">
        <v>0</v>
      </c>
      <c r="AQ124" s="475">
        <f t="shared" si="64"/>
        <v>0</v>
      </c>
      <c r="AR124" s="471">
        <v>0</v>
      </c>
      <c r="AS124" s="472">
        <v>0</v>
      </c>
      <c r="AT124" s="472">
        <v>0</v>
      </c>
      <c r="AU124" s="472">
        <v>0</v>
      </c>
      <c r="AV124" s="472">
        <v>0</v>
      </c>
      <c r="AW124" s="472">
        <v>0</v>
      </c>
      <c r="AX124" s="472">
        <v>0</v>
      </c>
      <c r="AY124" s="472">
        <v>0</v>
      </c>
      <c r="AZ124" s="472">
        <v>0</v>
      </c>
      <c r="BA124" s="472">
        <v>0</v>
      </c>
      <c r="BB124" s="472">
        <v>0</v>
      </c>
      <c r="BC124" s="472">
        <v>0</v>
      </c>
      <c r="BD124" s="472">
        <v>0</v>
      </c>
      <c r="BE124" s="472">
        <v>0</v>
      </c>
      <c r="BF124" s="472">
        <v>0</v>
      </c>
      <c r="BG124" s="472">
        <v>0</v>
      </c>
      <c r="BH124" s="473">
        <f t="shared" si="65"/>
        <v>0</v>
      </c>
      <c r="BI124" s="474">
        <v>0</v>
      </c>
      <c r="BJ124" s="472">
        <v>0</v>
      </c>
      <c r="BK124" s="472">
        <v>0</v>
      </c>
      <c r="BL124" s="472">
        <v>0</v>
      </c>
      <c r="BM124" s="472">
        <v>0</v>
      </c>
      <c r="BN124" s="472">
        <v>0</v>
      </c>
      <c r="BO124" s="472">
        <v>0</v>
      </c>
      <c r="BP124" s="472">
        <v>0</v>
      </c>
      <c r="BQ124" s="472">
        <v>0</v>
      </c>
      <c r="BR124" s="472">
        <v>0</v>
      </c>
      <c r="BS124" s="472">
        <v>0</v>
      </c>
      <c r="BT124" s="472">
        <v>0</v>
      </c>
      <c r="BU124" s="472">
        <v>0</v>
      </c>
      <c r="BV124" s="472">
        <v>0</v>
      </c>
      <c r="BW124" s="472">
        <v>0</v>
      </c>
      <c r="BX124" s="472">
        <v>0</v>
      </c>
      <c r="BY124" s="475">
        <f t="shared" si="66"/>
        <v>0</v>
      </c>
      <c r="BZ124" s="471">
        <v>0</v>
      </c>
      <c r="CA124" s="472">
        <v>0</v>
      </c>
      <c r="CB124" s="472">
        <v>0</v>
      </c>
      <c r="CC124" s="472">
        <v>0</v>
      </c>
      <c r="CD124" s="472">
        <v>0</v>
      </c>
      <c r="CE124" s="472">
        <v>0</v>
      </c>
      <c r="CF124" s="472">
        <v>0</v>
      </c>
      <c r="CG124" s="472">
        <v>0</v>
      </c>
      <c r="CH124" s="472">
        <v>0</v>
      </c>
      <c r="CI124" s="472">
        <v>0</v>
      </c>
      <c r="CJ124" s="472">
        <v>0</v>
      </c>
      <c r="CK124" s="472">
        <v>0</v>
      </c>
      <c r="CL124" s="472">
        <v>0</v>
      </c>
      <c r="CM124" s="472">
        <v>0</v>
      </c>
      <c r="CN124" s="472">
        <v>0</v>
      </c>
      <c r="CO124" s="472">
        <v>0</v>
      </c>
      <c r="CP124" s="473">
        <f t="shared" si="67"/>
        <v>0</v>
      </c>
      <c r="CQ124" s="461" t="s">
        <v>294</v>
      </c>
    </row>
    <row r="125" spans="1:95" x14ac:dyDescent="0.25">
      <c r="A125" s="457" t="s">
        <v>429</v>
      </c>
      <c r="B125" s="458" t="s">
        <v>7</v>
      </c>
      <c r="C125" s="459" t="s">
        <v>1204</v>
      </c>
      <c r="D125" s="460" t="s">
        <v>1211</v>
      </c>
      <c r="E125" s="461" t="s">
        <v>261</v>
      </c>
      <c r="F125" s="462" t="s">
        <v>306</v>
      </c>
      <c r="G125" s="463" t="s">
        <v>586</v>
      </c>
      <c r="H125" s="464">
        <v>4503</v>
      </c>
      <c r="I125" s="458" t="s">
        <v>200</v>
      </c>
      <c r="J125" s="459" t="s">
        <v>708</v>
      </c>
      <c r="K125" s="459" t="s">
        <v>1427</v>
      </c>
      <c r="L125" s="459" t="s">
        <v>1016</v>
      </c>
      <c r="M125" s="514">
        <v>4503022</v>
      </c>
      <c r="N125" s="489" t="s">
        <v>1018</v>
      </c>
      <c r="O125" s="514">
        <v>450302204</v>
      </c>
      <c r="P125" s="460" t="s">
        <v>2197</v>
      </c>
      <c r="Q125" s="468">
        <v>0</v>
      </c>
      <c r="R125" s="469">
        <v>1</v>
      </c>
      <c r="S125" s="469">
        <v>0</v>
      </c>
      <c r="T125" s="469">
        <v>0</v>
      </c>
      <c r="U125" s="504">
        <f t="shared" si="69"/>
        <v>1</v>
      </c>
      <c r="V125" s="471">
        <f t="shared" si="59"/>
        <v>0</v>
      </c>
      <c r="W125" s="472">
        <f t="shared" si="60"/>
        <v>0</v>
      </c>
      <c r="X125" s="472">
        <f t="shared" si="61"/>
        <v>0</v>
      </c>
      <c r="Y125" s="472">
        <f t="shared" si="62"/>
        <v>0</v>
      </c>
      <c r="Z125" s="473">
        <f t="shared" si="63"/>
        <v>0</v>
      </c>
      <c r="AA125" s="474">
        <v>0</v>
      </c>
      <c r="AB125" s="472">
        <v>0</v>
      </c>
      <c r="AC125" s="472">
        <v>0</v>
      </c>
      <c r="AD125" s="472">
        <v>0</v>
      </c>
      <c r="AE125" s="472">
        <v>0</v>
      </c>
      <c r="AF125" s="472">
        <v>0</v>
      </c>
      <c r="AG125" s="472">
        <v>0</v>
      </c>
      <c r="AH125" s="472">
        <v>0</v>
      </c>
      <c r="AI125" s="472">
        <v>0</v>
      </c>
      <c r="AJ125" s="472">
        <v>0</v>
      </c>
      <c r="AK125" s="472">
        <v>0</v>
      </c>
      <c r="AL125" s="472">
        <v>0</v>
      </c>
      <c r="AM125" s="472">
        <v>0</v>
      </c>
      <c r="AN125" s="472">
        <v>0</v>
      </c>
      <c r="AO125" s="472">
        <v>0</v>
      </c>
      <c r="AP125" s="472">
        <v>0</v>
      </c>
      <c r="AQ125" s="475">
        <f t="shared" si="64"/>
        <v>0</v>
      </c>
      <c r="AR125" s="471">
        <v>0</v>
      </c>
      <c r="AS125" s="472">
        <v>0</v>
      </c>
      <c r="AT125" s="472">
        <v>0</v>
      </c>
      <c r="AU125" s="472">
        <v>0</v>
      </c>
      <c r="AV125" s="472">
        <v>0</v>
      </c>
      <c r="AW125" s="472">
        <v>0</v>
      </c>
      <c r="AX125" s="472">
        <v>0</v>
      </c>
      <c r="AY125" s="472">
        <v>0</v>
      </c>
      <c r="AZ125" s="472">
        <v>0</v>
      </c>
      <c r="BA125" s="472">
        <v>0</v>
      </c>
      <c r="BB125" s="472">
        <v>0</v>
      </c>
      <c r="BC125" s="472">
        <v>0</v>
      </c>
      <c r="BD125" s="472">
        <v>0</v>
      </c>
      <c r="BE125" s="472">
        <v>0</v>
      </c>
      <c r="BF125" s="472">
        <v>0</v>
      </c>
      <c r="BG125" s="472">
        <v>0</v>
      </c>
      <c r="BH125" s="473">
        <f t="shared" si="65"/>
        <v>0</v>
      </c>
      <c r="BI125" s="474">
        <v>0</v>
      </c>
      <c r="BJ125" s="472">
        <v>0</v>
      </c>
      <c r="BK125" s="472">
        <v>0</v>
      </c>
      <c r="BL125" s="472">
        <v>0</v>
      </c>
      <c r="BM125" s="472">
        <v>0</v>
      </c>
      <c r="BN125" s="472">
        <v>0</v>
      </c>
      <c r="BO125" s="472">
        <v>0</v>
      </c>
      <c r="BP125" s="472">
        <v>0</v>
      </c>
      <c r="BQ125" s="472">
        <v>0</v>
      </c>
      <c r="BR125" s="472">
        <v>0</v>
      </c>
      <c r="BS125" s="472">
        <v>0</v>
      </c>
      <c r="BT125" s="472">
        <v>0</v>
      </c>
      <c r="BU125" s="472">
        <v>0</v>
      </c>
      <c r="BV125" s="472">
        <v>0</v>
      </c>
      <c r="BW125" s="472">
        <v>0</v>
      </c>
      <c r="BX125" s="472">
        <v>0</v>
      </c>
      <c r="BY125" s="475">
        <f t="shared" si="66"/>
        <v>0</v>
      </c>
      <c r="BZ125" s="471">
        <v>0</v>
      </c>
      <c r="CA125" s="472">
        <v>0</v>
      </c>
      <c r="CB125" s="472">
        <v>0</v>
      </c>
      <c r="CC125" s="472">
        <v>0</v>
      </c>
      <c r="CD125" s="472">
        <v>0</v>
      </c>
      <c r="CE125" s="472">
        <v>0</v>
      </c>
      <c r="CF125" s="472">
        <v>0</v>
      </c>
      <c r="CG125" s="472">
        <v>0</v>
      </c>
      <c r="CH125" s="472">
        <v>0</v>
      </c>
      <c r="CI125" s="472">
        <v>0</v>
      </c>
      <c r="CJ125" s="472">
        <v>0</v>
      </c>
      <c r="CK125" s="472">
        <v>0</v>
      </c>
      <c r="CL125" s="472">
        <v>0</v>
      </c>
      <c r="CM125" s="472">
        <v>0</v>
      </c>
      <c r="CN125" s="472">
        <v>0</v>
      </c>
      <c r="CO125" s="472">
        <v>0</v>
      </c>
      <c r="CP125" s="473">
        <f t="shared" si="67"/>
        <v>0</v>
      </c>
      <c r="CQ125" s="461" t="s">
        <v>294</v>
      </c>
    </row>
    <row r="126" spans="1:95" x14ac:dyDescent="0.25">
      <c r="A126" s="457" t="s">
        <v>430</v>
      </c>
      <c r="B126" s="515" t="s">
        <v>13</v>
      </c>
      <c r="C126" s="516" t="s">
        <v>1204</v>
      </c>
      <c r="D126" s="460" t="s">
        <v>290</v>
      </c>
      <c r="E126" s="461" t="s">
        <v>267</v>
      </c>
      <c r="F126" s="517" t="s">
        <v>269</v>
      </c>
      <c r="G126" s="518" t="s">
        <v>66</v>
      </c>
      <c r="H126" s="519">
        <v>1903</v>
      </c>
      <c r="I126" s="465" t="s">
        <v>201</v>
      </c>
      <c r="J126" s="459" t="s">
        <v>709</v>
      </c>
      <c r="K126" s="459" t="s">
        <v>1428</v>
      </c>
      <c r="L126" s="459" t="s">
        <v>67</v>
      </c>
      <c r="M126" s="516">
        <v>1903023</v>
      </c>
      <c r="N126" s="516" t="s">
        <v>1019</v>
      </c>
      <c r="O126" s="516">
        <v>190302300</v>
      </c>
      <c r="P126" s="481" t="s">
        <v>2197</v>
      </c>
      <c r="Q126" s="468">
        <v>1</v>
      </c>
      <c r="R126" s="469">
        <v>1</v>
      </c>
      <c r="S126" s="469">
        <v>1</v>
      </c>
      <c r="T126" s="469">
        <v>1</v>
      </c>
      <c r="U126" s="470">
        <f t="shared" si="69"/>
        <v>4</v>
      </c>
      <c r="V126" s="471">
        <f t="shared" si="59"/>
        <v>217365083</v>
      </c>
      <c r="W126" s="472">
        <f t="shared" si="60"/>
        <v>258173941</v>
      </c>
      <c r="X126" s="472">
        <f t="shared" si="61"/>
        <v>261173941</v>
      </c>
      <c r="Y126" s="472">
        <f t="shared" si="62"/>
        <v>263173941</v>
      </c>
      <c r="Z126" s="473">
        <f t="shared" si="63"/>
        <v>999886906</v>
      </c>
      <c r="AA126" s="474">
        <v>0</v>
      </c>
      <c r="AB126" s="472">
        <v>0</v>
      </c>
      <c r="AC126" s="472">
        <v>0</v>
      </c>
      <c r="AD126" s="472">
        <v>36100000</v>
      </c>
      <c r="AE126" s="472">
        <v>0</v>
      </c>
      <c r="AF126" s="472">
        <v>0</v>
      </c>
      <c r="AG126" s="472">
        <v>0</v>
      </c>
      <c r="AH126" s="472">
        <v>0</v>
      </c>
      <c r="AI126" s="472">
        <v>0</v>
      </c>
      <c r="AJ126" s="472">
        <v>0</v>
      </c>
      <c r="AK126" s="472">
        <v>0</v>
      </c>
      <c r="AL126" s="472">
        <v>0</v>
      </c>
      <c r="AM126" s="472">
        <v>0</v>
      </c>
      <c r="AN126" s="472">
        <v>0</v>
      </c>
      <c r="AO126" s="472">
        <v>0</v>
      </c>
      <c r="AP126" s="472">
        <v>181265083</v>
      </c>
      <c r="AQ126" s="475">
        <f t="shared" si="64"/>
        <v>217365083</v>
      </c>
      <c r="AR126" s="471">
        <v>0</v>
      </c>
      <c r="AS126" s="472">
        <v>0</v>
      </c>
      <c r="AT126" s="472">
        <v>0</v>
      </c>
      <c r="AU126" s="472">
        <v>40000000</v>
      </c>
      <c r="AV126" s="472">
        <v>0</v>
      </c>
      <c r="AW126" s="472">
        <v>0</v>
      </c>
      <c r="AX126" s="472">
        <v>0</v>
      </c>
      <c r="AY126" s="472">
        <v>0</v>
      </c>
      <c r="AZ126" s="472">
        <v>0</v>
      </c>
      <c r="BA126" s="472">
        <v>0</v>
      </c>
      <c r="BB126" s="472">
        <v>0</v>
      </c>
      <c r="BC126" s="472">
        <v>0</v>
      </c>
      <c r="BD126" s="472">
        <v>0</v>
      </c>
      <c r="BE126" s="472">
        <v>0</v>
      </c>
      <c r="BF126" s="472">
        <v>0</v>
      </c>
      <c r="BG126" s="472">
        <f>20000000+84000000+114173941</f>
        <v>218173941</v>
      </c>
      <c r="BH126" s="473">
        <f t="shared" si="65"/>
        <v>258173941</v>
      </c>
      <c r="BI126" s="474">
        <v>0</v>
      </c>
      <c r="BJ126" s="472">
        <v>0</v>
      </c>
      <c r="BK126" s="472">
        <v>0</v>
      </c>
      <c r="BL126" s="472">
        <v>43000000</v>
      </c>
      <c r="BM126" s="472">
        <v>0</v>
      </c>
      <c r="BN126" s="472">
        <v>0</v>
      </c>
      <c r="BO126" s="472">
        <v>0</v>
      </c>
      <c r="BP126" s="472">
        <v>0</v>
      </c>
      <c r="BQ126" s="472">
        <v>0</v>
      </c>
      <c r="BR126" s="472">
        <v>0</v>
      </c>
      <c r="BS126" s="472">
        <v>0</v>
      </c>
      <c r="BT126" s="472">
        <v>0</v>
      </c>
      <c r="BU126" s="472">
        <v>0</v>
      </c>
      <c r="BV126" s="472">
        <v>0</v>
      </c>
      <c r="BW126" s="472">
        <v>0</v>
      </c>
      <c r="BX126" s="472">
        <f>20000000+84000000+114173941</f>
        <v>218173941</v>
      </c>
      <c r="BY126" s="475">
        <f t="shared" si="66"/>
        <v>261173941</v>
      </c>
      <c r="BZ126" s="471">
        <v>0</v>
      </c>
      <c r="CA126" s="472">
        <v>0</v>
      </c>
      <c r="CB126" s="472">
        <v>0</v>
      </c>
      <c r="CC126" s="472">
        <v>45000000</v>
      </c>
      <c r="CD126" s="472">
        <v>0</v>
      </c>
      <c r="CE126" s="472">
        <v>0</v>
      </c>
      <c r="CF126" s="472">
        <v>0</v>
      </c>
      <c r="CG126" s="472">
        <v>0</v>
      </c>
      <c r="CH126" s="472">
        <v>0</v>
      </c>
      <c r="CI126" s="472">
        <v>0</v>
      </c>
      <c r="CJ126" s="472">
        <v>0</v>
      </c>
      <c r="CK126" s="472">
        <v>0</v>
      </c>
      <c r="CL126" s="472">
        <v>0</v>
      </c>
      <c r="CM126" s="472">
        <v>0</v>
      </c>
      <c r="CN126" s="472">
        <v>0</v>
      </c>
      <c r="CO126" s="472">
        <f>20000000+84000000+114173941</f>
        <v>218173941</v>
      </c>
      <c r="CP126" s="473">
        <f t="shared" si="67"/>
        <v>263173941</v>
      </c>
      <c r="CQ126" s="484" t="s">
        <v>264</v>
      </c>
    </row>
    <row r="127" spans="1:95" x14ac:dyDescent="0.25">
      <c r="A127" s="457" t="s">
        <v>431</v>
      </c>
      <c r="B127" s="515" t="s">
        <v>13</v>
      </c>
      <c r="C127" s="516" t="s">
        <v>1204</v>
      </c>
      <c r="D127" s="460" t="s">
        <v>290</v>
      </c>
      <c r="E127" s="461" t="s">
        <v>267</v>
      </c>
      <c r="F127" s="462" t="s">
        <v>269</v>
      </c>
      <c r="G127" s="463" t="s">
        <v>587</v>
      </c>
      <c r="H127" s="519">
        <v>1905</v>
      </c>
      <c r="I127" s="465" t="s">
        <v>201</v>
      </c>
      <c r="J127" s="516" t="s">
        <v>710</v>
      </c>
      <c r="K127" s="516" t="s">
        <v>1429</v>
      </c>
      <c r="L127" s="516" t="s">
        <v>64</v>
      </c>
      <c r="M127" s="467">
        <v>1905025</v>
      </c>
      <c r="N127" s="516" t="s">
        <v>65</v>
      </c>
      <c r="O127" s="467">
        <v>190502500</v>
      </c>
      <c r="P127" s="481" t="s">
        <v>2197</v>
      </c>
      <c r="Q127" s="468">
        <v>0</v>
      </c>
      <c r="R127" s="469">
        <v>1</v>
      </c>
      <c r="S127" s="469">
        <v>0</v>
      </c>
      <c r="T127" s="469">
        <v>1</v>
      </c>
      <c r="U127" s="470">
        <f t="shared" si="69"/>
        <v>2</v>
      </c>
      <c r="V127" s="471">
        <f t="shared" si="59"/>
        <v>17700000</v>
      </c>
      <c r="W127" s="472">
        <f t="shared" si="60"/>
        <v>5000000</v>
      </c>
      <c r="X127" s="472">
        <f t="shared" si="61"/>
        <v>6000000</v>
      </c>
      <c r="Y127" s="472">
        <f t="shared" si="62"/>
        <v>7000000</v>
      </c>
      <c r="Z127" s="473">
        <f t="shared" si="63"/>
        <v>35700000</v>
      </c>
      <c r="AA127" s="474">
        <v>0</v>
      </c>
      <c r="AB127" s="472">
        <v>0</v>
      </c>
      <c r="AC127" s="472">
        <v>0</v>
      </c>
      <c r="AD127" s="472">
        <v>17700000</v>
      </c>
      <c r="AE127" s="472">
        <v>0</v>
      </c>
      <c r="AF127" s="472">
        <v>0</v>
      </c>
      <c r="AG127" s="472">
        <v>0</v>
      </c>
      <c r="AH127" s="472">
        <v>0</v>
      </c>
      <c r="AI127" s="472">
        <v>0</v>
      </c>
      <c r="AJ127" s="472">
        <v>0</v>
      </c>
      <c r="AK127" s="472">
        <v>0</v>
      </c>
      <c r="AL127" s="472">
        <v>0</v>
      </c>
      <c r="AM127" s="472">
        <v>0</v>
      </c>
      <c r="AN127" s="472">
        <v>0</v>
      </c>
      <c r="AO127" s="472">
        <v>0</v>
      </c>
      <c r="AP127" s="472">
        <v>0</v>
      </c>
      <c r="AQ127" s="475">
        <f t="shared" si="64"/>
        <v>17700000</v>
      </c>
      <c r="AR127" s="471">
        <v>0</v>
      </c>
      <c r="AS127" s="472">
        <v>0</v>
      </c>
      <c r="AT127" s="472">
        <v>0</v>
      </c>
      <c r="AU127" s="472">
        <v>5000000</v>
      </c>
      <c r="AV127" s="472">
        <v>0</v>
      </c>
      <c r="AW127" s="472">
        <v>0</v>
      </c>
      <c r="AX127" s="472">
        <v>0</v>
      </c>
      <c r="AY127" s="472">
        <v>0</v>
      </c>
      <c r="AZ127" s="472">
        <v>0</v>
      </c>
      <c r="BA127" s="472">
        <v>0</v>
      </c>
      <c r="BB127" s="472">
        <v>0</v>
      </c>
      <c r="BC127" s="472">
        <v>0</v>
      </c>
      <c r="BD127" s="472">
        <v>0</v>
      </c>
      <c r="BE127" s="472">
        <v>0</v>
      </c>
      <c r="BF127" s="472">
        <v>0</v>
      </c>
      <c r="BG127" s="472">
        <v>0</v>
      </c>
      <c r="BH127" s="473">
        <f t="shared" si="65"/>
        <v>5000000</v>
      </c>
      <c r="BI127" s="474">
        <v>0</v>
      </c>
      <c r="BJ127" s="472">
        <v>0</v>
      </c>
      <c r="BK127" s="472">
        <v>0</v>
      </c>
      <c r="BL127" s="472">
        <v>6000000</v>
      </c>
      <c r="BM127" s="472">
        <v>0</v>
      </c>
      <c r="BN127" s="472">
        <v>0</v>
      </c>
      <c r="BO127" s="472">
        <v>0</v>
      </c>
      <c r="BP127" s="472">
        <v>0</v>
      </c>
      <c r="BQ127" s="472">
        <v>0</v>
      </c>
      <c r="BR127" s="472">
        <v>0</v>
      </c>
      <c r="BS127" s="472">
        <v>0</v>
      </c>
      <c r="BT127" s="472">
        <v>0</v>
      </c>
      <c r="BU127" s="472">
        <v>0</v>
      </c>
      <c r="BV127" s="472">
        <v>0</v>
      </c>
      <c r="BW127" s="472">
        <v>0</v>
      </c>
      <c r="BX127" s="472">
        <v>0</v>
      </c>
      <c r="BY127" s="475">
        <f t="shared" si="66"/>
        <v>6000000</v>
      </c>
      <c r="BZ127" s="471">
        <v>0</v>
      </c>
      <c r="CA127" s="472">
        <v>0</v>
      </c>
      <c r="CB127" s="472">
        <v>0</v>
      </c>
      <c r="CC127" s="472">
        <v>7000000</v>
      </c>
      <c r="CD127" s="472">
        <v>0</v>
      </c>
      <c r="CE127" s="472">
        <v>0</v>
      </c>
      <c r="CF127" s="472">
        <v>0</v>
      </c>
      <c r="CG127" s="472">
        <v>0</v>
      </c>
      <c r="CH127" s="472">
        <v>0</v>
      </c>
      <c r="CI127" s="472">
        <v>0</v>
      </c>
      <c r="CJ127" s="472">
        <v>0</v>
      </c>
      <c r="CK127" s="472">
        <v>0</v>
      </c>
      <c r="CL127" s="472">
        <v>0</v>
      </c>
      <c r="CM127" s="472">
        <v>0</v>
      </c>
      <c r="CN127" s="472">
        <v>0</v>
      </c>
      <c r="CO127" s="472">
        <v>0</v>
      </c>
      <c r="CP127" s="473">
        <f t="shared" si="67"/>
        <v>7000000</v>
      </c>
      <c r="CQ127" s="484" t="s">
        <v>264</v>
      </c>
    </row>
    <row r="128" spans="1:95" x14ac:dyDescent="0.25">
      <c r="A128" s="457" t="s">
        <v>432</v>
      </c>
      <c r="B128" s="488" t="s">
        <v>13</v>
      </c>
      <c r="C128" s="459" t="s">
        <v>14</v>
      </c>
      <c r="D128" s="460" t="s">
        <v>290</v>
      </c>
      <c r="E128" s="461" t="s">
        <v>267</v>
      </c>
      <c r="F128" s="462" t="s">
        <v>269</v>
      </c>
      <c r="G128" s="463" t="s">
        <v>587</v>
      </c>
      <c r="H128" s="519">
        <v>1905</v>
      </c>
      <c r="I128" s="520" t="s">
        <v>201</v>
      </c>
      <c r="J128" s="489" t="s">
        <v>711</v>
      </c>
      <c r="K128" s="489" t="s">
        <v>1430</v>
      </c>
      <c r="L128" s="489" t="s">
        <v>1020</v>
      </c>
      <c r="M128" s="467">
        <v>1905040</v>
      </c>
      <c r="N128" s="489" t="s">
        <v>1021</v>
      </c>
      <c r="O128" s="467">
        <v>190504000</v>
      </c>
      <c r="P128" s="481" t="s">
        <v>2197</v>
      </c>
      <c r="Q128" s="468">
        <v>20</v>
      </c>
      <c r="R128" s="469">
        <v>80</v>
      </c>
      <c r="S128" s="469">
        <v>150</v>
      </c>
      <c r="T128" s="469">
        <v>150</v>
      </c>
      <c r="U128" s="470">
        <f t="shared" si="69"/>
        <v>400</v>
      </c>
      <c r="V128" s="471">
        <f t="shared" si="59"/>
        <v>5000000</v>
      </c>
      <c r="W128" s="472">
        <f t="shared" si="60"/>
        <v>20000000</v>
      </c>
      <c r="X128" s="472">
        <f t="shared" si="61"/>
        <v>30000000</v>
      </c>
      <c r="Y128" s="472">
        <f t="shared" si="62"/>
        <v>30000000</v>
      </c>
      <c r="Z128" s="473">
        <f t="shared" si="63"/>
        <v>85000000</v>
      </c>
      <c r="AA128" s="474">
        <v>5000000</v>
      </c>
      <c r="AB128" s="472">
        <v>0</v>
      </c>
      <c r="AC128" s="472">
        <v>0</v>
      </c>
      <c r="AD128" s="472">
        <v>0</v>
      </c>
      <c r="AE128" s="472">
        <v>0</v>
      </c>
      <c r="AF128" s="472">
        <v>0</v>
      </c>
      <c r="AG128" s="472">
        <v>0</v>
      </c>
      <c r="AH128" s="472">
        <v>0</v>
      </c>
      <c r="AI128" s="472">
        <v>0</v>
      </c>
      <c r="AJ128" s="472">
        <v>0</v>
      </c>
      <c r="AK128" s="472">
        <v>0</v>
      </c>
      <c r="AL128" s="472">
        <v>0</v>
      </c>
      <c r="AM128" s="472">
        <v>0</v>
      </c>
      <c r="AN128" s="472">
        <v>0</v>
      </c>
      <c r="AO128" s="472">
        <v>0</v>
      </c>
      <c r="AP128" s="472">
        <v>0</v>
      </c>
      <c r="AQ128" s="475">
        <f t="shared" si="64"/>
        <v>5000000</v>
      </c>
      <c r="AR128" s="471">
        <v>20000000</v>
      </c>
      <c r="AS128" s="472">
        <v>0</v>
      </c>
      <c r="AT128" s="472">
        <v>0</v>
      </c>
      <c r="AU128" s="472">
        <v>0</v>
      </c>
      <c r="AV128" s="472">
        <v>0</v>
      </c>
      <c r="AW128" s="472">
        <v>0</v>
      </c>
      <c r="AX128" s="472">
        <v>0</v>
      </c>
      <c r="AY128" s="472">
        <v>0</v>
      </c>
      <c r="AZ128" s="472">
        <v>0</v>
      </c>
      <c r="BA128" s="472">
        <v>0</v>
      </c>
      <c r="BB128" s="472">
        <v>0</v>
      </c>
      <c r="BC128" s="472">
        <v>0</v>
      </c>
      <c r="BD128" s="472">
        <v>0</v>
      </c>
      <c r="BE128" s="472">
        <v>0</v>
      </c>
      <c r="BF128" s="472">
        <v>0</v>
      </c>
      <c r="BG128" s="472">
        <v>0</v>
      </c>
      <c r="BH128" s="473">
        <f t="shared" si="65"/>
        <v>20000000</v>
      </c>
      <c r="BI128" s="474">
        <v>30000000</v>
      </c>
      <c r="BJ128" s="472">
        <v>0</v>
      </c>
      <c r="BK128" s="472">
        <v>0</v>
      </c>
      <c r="BL128" s="472">
        <v>0</v>
      </c>
      <c r="BM128" s="472">
        <v>0</v>
      </c>
      <c r="BN128" s="472">
        <v>0</v>
      </c>
      <c r="BO128" s="472">
        <v>0</v>
      </c>
      <c r="BP128" s="472">
        <v>0</v>
      </c>
      <c r="BQ128" s="472">
        <v>0</v>
      </c>
      <c r="BR128" s="472">
        <v>0</v>
      </c>
      <c r="BS128" s="472">
        <v>0</v>
      </c>
      <c r="BT128" s="472">
        <v>0</v>
      </c>
      <c r="BU128" s="472">
        <v>0</v>
      </c>
      <c r="BV128" s="472">
        <v>0</v>
      </c>
      <c r="BW128" s="472">
        <v>0</v>
      </c>
      <c r="BX128" s="472">
        <v>0</v>
      </c>
      <c r="BY128" s="475">
        <f t="shared" si="66"/>
        <v>30000000</v>
      </c>
      <c r="BZ128" s="471">
        <v>30000000</v>
      </c>
      <c r="CA128" s="472">
        <v>0</v>
      </c>
      <c r="CB128" s="472">
        <v>0</v>
      </c>
      <c r="CC128" s="472">
        <v>0</v>
      </c>
      <c r="CD128" s="472">
        <v>0</v>
      </c>
      <c r="CE128" s="472">
        <v>0</v>
      </c>
      <c r="CF128" s="472">
        <v>0</v>
      </c>
      <c r="CG128" s="472">
        <v>0</v>
      </c>
      <c r="CH128" s="472">
        <v>0</v>
      </c>
      <c r="CI128" s="472">
        <v>0</v>
      </c>
      <c r="CJ128" s="472">
        <v>0</v>
      </c>
      <c r="CK128" s="472">
        <v>0</v>
      </c>
      <c r="CL128" s="472">
        <v>0</v>
      </c>
      <c r="CM128" s="472">
        <v>0</v>
      </c>
      <c r="CN128" s="472">
        <v>0</v>
      </c>
      <c r="CO128" s="472">
        <v>0</v>
      </c>
      <c r="CP128" s="473">
        <f t="shared" si="67"/>
        <v>30000000</v>
      </c>
      <c r="CQ128" s="461" t="s">
        <v>264</v>
      </c>
    </row>
    <row r="129" spans="1:95" x14ac:dyDescent="0.25">
      <c r="A129" s="457" t="s">
        <v>433</v>
      </c>
      <c r="B129" s="488" t="s">
        <v>13</v>
      </c>
      <c r="C129" s="459" t="s">
        <v>7</v>
      </c>
      <c r="D129" s="460" t="s">
        <v>290</v>
      </c>
      <c r="E129" s="461" t="s">
        <v>267</v>
      </c>
      <c r="F129" s="462" t="s">
        <v>269</v>
      </c>
      <c r="G129" s="463" t="s">
        <v>587</v>
      </c>
      <c r="H129" s="519">
        <v>1905</v>
      </c>
      <c r="I129" s="520" t="s">
        <v>201</v>
      </c>
      <c r="J129" s="489" t="s">
        <v>712</v>
      </c>
      <c r="K129" s="489" t="s">
        <v>1431</v>
      </c>
      <c r="L129" s="489" t="s">
        <v>1022</v>
      </c>
      <c r="M129" s="467">
        <v>1905003</v>
      </c>
      <c r="N129" s="489" t="s">
        <v>1023</v>
      </c>
      <c r="O129" s="467">
        <v>190500300</v>
      </c>
      <c r="P129" s="481" t="s">
        <v>2198</v>
      </c>
      <c r="Q129" s="468">
        <v>1</v>
      </c>
      <c r="R129" s="469">
        <v>1</v>
      </c>
      <c r="S129" s="469">
        <v>1</v>
      </c>
      <c r="T129" s="469">
        <v>1</v>
      </c>
      <c r="U129" s="470">
        <v>1</v>
      </c>
      <c r="V129" s="471">
        <f t="shared" si="59"/>
        <v>237338200</v>
      </c>
      <c r="W129" s="472">
        <f t="shared" si="60"/>
        <v>480500000</v>
      </c>
      <c r="X129" s="472">
        <f t="shared" si="61"/>
        <v>500000000</v>
      </c>
      <c r="Y129" s="472">
        <f t="shared" si="62"/>
        <v>530000000</v>
      </c>
      <c r="Z129" s="473">
        <f t="shared" si="63"/>
        <v>1747838200</v>
      </c>
      <c r="AA129" s="474">
        <v>100988200</v>
      </c>
      <c r="AB129" s="472">
        <v>0</v>
      </c>
      <c r="AC129" s="472">
        <v>0</v>
      </c>
      <c r="AD129" s="472">
        <v>0</v>
      </c>
      <c r="AE129" s="472">
        <v>0</v>
      </c>
      <c r="AF129" s="472">
        <v>0</v>
      </c>
      <c r="AG129" s="472">
        <v>136350000</v>
      </c>
      <c r="AH129" s="472">
        <v>0</v>
      </c>
      <c r="AI129" s="472">
        <v>0</v>
      </c>
      <c r="AJ129" s="472">
        <v>0</v>
      </c>
      <c r="AK129" s="472">
        <v>0</v>
      </c>
      <c r="AL129" s="472">
        <v>0</v>
      </c>
      <c r="AM129" s="472">
        <v>0</v>
      </c>
      <c r="AN129" s="472">
        <v>0</v>
      </c>
      <c r="AO129" s="472">
        <v>0</v>
      </c>
      <c r="AP129" s="472">
        <v>0</v>
      </c>
      <c r="AQ129" s="475">
        <f t="shared" si="64"/>
        <v>237338200</v>
      </c>
      <c r="AR129" s="471">
        <v>160500000</v>
      </c>
      <c r="AS129" s="472">
        <v>0</v>
      </c>
      <c r="AT129" s="472">
        <v>0</v>
      </c>
      <c r="AU129" s="472">
        <v>0</v>
      </c>
      <c r="AV129" s="472">
        <v>0</v>
      </c>
      <c r="AW129" s="472">
        <v>0</v>
      </c>
      <c r="AX129" s="472">
        <v>200000000</v>
      </c>
      <c r="AY129" s="472">
        <v>0</v>
      </c>
      <c r="AZ129" s="472">
        <v>0</v>
      </c>
      <c r="BA129" s="472">
        <v>0</v>
      </c>
      <c r="BB129" s="472">
        <v>0</v>
      </c>
      <c r="BC129" s="472">
        <v>0</v>
      </c>
      <c r="BD129" s="472">
        <v>0</v>
      </c>
      <c r="BE129" s="472">
        <v>0</v>
      </c>
      <c r="BF129" s="472">
        <v>0</v>
      </c>
      <c r="BG129" s="472">
        <v>120000000</v>
      </c>
      <c r="BH129" s="473">
        <f t="shared" si="65"/>
        <v>480500000</v>
      </c>
      <c r="BI129" s="474">
        <v>200000000</v>
      </c>
      <c r="BJ129" s="472">
        <v>0</v>
      </c>
      <c r="BK129" s="472">
        <v>0</v>
      </c>
      <c r="BL129" s="472">
        <v>0</v>
      </c>
      <c r="BM129" s="472">
        <v>0</v>
      </c>
      <c r="BN129" s="472">
        <v>0</v>
      </c>
      <c r="BO129" s="472">
        <v>180000000</v>
      </c>
      <c r="BP129" s="472">
        <v>0</v>
      </c>
      <c r="BQ129" s="472">
        <v>0</v>
      </c>
      <c r="BR129" s="472">
        <v>0</v>
      </c>
      <c r="BS129" s="472">
        <v>0</v>
      </c>
      <c r="BT129" s="472">
        <v>0</v>
      </c>
      <c r="BU129" s="472">
        <v>0</v>
      </c>
      <c r="BV129" s="472">
        <v>0</v>
      </c>
      <c r="BW129" s="472">
        <v>0</v>
      </c>
      <c r="BX129" s="472">
        <v>120000000</v>
      </c>
      <c r="BY129" s="475">
        <f t="shared" si="66"/>
        <v>500000000</v>
      </c>
      <c r="BZ129" s="471">
        <v>230000000</v>
      </c>
      <c r="CA129" s="472">
        <v>0</v>
      </c>
      <c r="CB129" s="472">
        <v>0</v>
      </c>
      <c r="CC129" s="472">
        <v>0</v>
      </c>
      <c r="CD129" s="472">
        <v>0</v>
      </c>
      <c r="CE129" s="472">
        <v>0</v>
      </c>
      <c r="CF129" s="472">
        <v>180000000</v>
      </c>
      <c r="CG129" s="472">
        <v>0</v>
      </c>
      <c r="CH129" s="472">
        <v>0</v>
      </c>
      <c r="CI129" s="472">
        <v>0</v>
      </c>
      <c r="CJ129" s="472">
        <v>0</v>
      </c>
      <c r="CK129" s="472">
        <v>0</v>
      </c>
      <c r="CL129" s="472">
        <v>0</v>
      </c>
      <c r="CM129" s="472">
        <v>0</v>
      </c>
      <c r="CN129" s="472">
        <v>0</v>
      </c>
      <c r="CO129" s="472">
        <v>120000000</v>
      </c>
      <c r="CP129" s="473">
        <f t="shared" si="67"/>
        <v>530000000</v>
      </c>
      <c r="CQ129" s="461" t="s">
        <v>264</v>
      </c>
    </row>
    <row r="130" spans="1:95" x14ac:dyDescent="0.25">
      <c r="A130" s="457" t="s">
        <v>434</v>
      </c>
      <c r="B130" s="488" t="s">
        <v>13</v>
      </c>
      <c r="C130" s="459" t="s">
        <v>7</v>
      </c>
      <c r="D130" s="460" t="s">
        <v>290</v>
      </c>
      <c r="E130" s="461" t="s">
        <v>267</v>
      </c>
      <c r="F130" s="462" t="s">
        <v>269</v>
      </c>
      <c r="G130" s="463" t="s">
        <v>587</v>
      </c>
      <c r="H130" s="519">
        <v>1905</v>
      </c>
      <c r="I130" s="520" t="s">
        <v>200</v>
      </c>
      <c r="J130" s="489" t="s">
        <v>713</v>
      </c>
      <c r="K130" s="489" t="s">
        <v>1432</v>
      </c>
      <c r="L130" s="489" t="s">
        <v>1024</v>
      </c>
      <c r="M130" s="467">
        <v>1905002</v>
      </c>
      <c r="N130" s="489" t="s">
        <v>1025</v>
      </c>
      <c r="O130" s="467">
        <v>190500200</v>
      </c>
      <c r="P130" s="460" t="s">
        <v>2197</v>
      </c>
      <c r="Q130" s="468">
        <v>0</v>
      </c>
      <c r="R130" s="469">
        <v>0.3</v>
      </c>
      <c r="S130" s="469">
        <v>0.5</v>
      </c>
      <c r="T130" s="469">
        <v>0.2</v>
      </c>
      <c r="U130" s="470">
        <f>Q130+R130+S130+T130</f>
        <v>1</v>
      </c>
      <c r="V130" s="471">
        <f t="shared" si="59"/>
        <v>0</v>
      </c>
      <c r="W130" s="472">
        <f t="shared" si="60"/>
        <v>0</v>
      </c>
      <c r="X130" s="472">
        <f t="shared" si="61"/>
        <v>0</v>
      </c>
      <c r="Y130" s="472">
        <f t="shared" si="62"/>
        <v>0</v>
      </c>
      <c r="Z130" s="473">
        <f t="shared" si="63"/>
        <v>0</v>
      </c>
      <c r="AA130" s="474">
        <v>0</v>
      </c>
      <c r="AB130" s="472">
        <v>0</v>
      </c>
      <c r="AC130" s="472">
        <v>0</v>
      </c>
      <c r="AD130" s="472">
        <v>0</v>
      </c>
      <c r="AE130" s="472">
        <v>0</v>
      </c>
      <c r="AF130" s="472">
        <v>0</v>
      </c>
      <c r="AG130" s="472">
        <v>0</v>
      </c>
      <c r="AH130" s="472">
        <v>0</v>
      </c>
      <c r="AI130" s="472">
        <v>0</v>
      </c>
      <c r="AJ130" s="472">
        <v>0</v>
      </c>
      <c r="AK130" s="472">
        <v>0</v>
      </c>
      <c r="AL130" s="472">
        <v>0</v>
      </c>
      <c r="AM130" s="472">
        <v>0</v>
      </c>
      <c r="AN130" s="472">
        <v>0</v>
      </c>
      <c r="AO130" s="472">
        <v>0</v>
      </c>
      <c r="AP130" s="472">
        <v>0</v>
      </c>
      <c r="AQ130" s="475">
        <f t="shared" si="64"/>
        <v>0</v>
      </c>
      <c r="AR130" s="471">
        <v>0</v>
      </c>
      <c r="AS130" s="472">
        <v>0</v>
      </c>
      <c r="AT130" s="472">
        <v>0</v>
      </c>
      <c r="AU130" s="472">
        <v>0</v>
      </c>
      <c r="AV130" s="472">
        <v>0</v>
      </c>
      <c r="AW130" s="472">
        <v>0</v>
      </c>
      <c r="AX130" s="472">
        <v>0</v>
      </c>
      <c r="AY130" s="472">
        <v>0</v>
      </c>
      <c r="AZ130" s="472">
        <v>0</v>
      </c>
      <c r="BA130" s="472">
        <v>0</v>
      </c>
      <c r="BB130" s="472">
        <v>0</v>
      </c>
      <c r="BC130" s="472">
        <v>0</v>
      </c>
      <c r="BD130" s="472">
        <v>0</v>
      </c>
      <c r="BE130" s="472">
        <v>0</v>
      </c>
      <c r="BF130" s="472">
        <v>0</v>
      </c>
      <c r="BG130" s="472">
        <v>0</v>
      </c>
      <c r="BH130" s="473">
        <f t="shared" si="65"/>
        <v>0</v>
      </c>
      <c r="BI130" s="474">
        <v>0</v>
      </c>
      <c r="BJ130" s="472">
        <v>0</v>
      </c>
      <c r="BK130" s="472">
        <v>0</v>
      </c>
      <c r="BL130" s="472">
        <v>0</v>
      </c>
      <c r="BM130" s="472">
        <v>0</v>
      </c>
      <c r="BN130" s="472">
        <v>0</v>
      </c>
      <c r="BO130" s="472">
        <v>0</v>
      </c>
      <c r="BP130" s="472">
        <v>0</v>
      </c>
      <c r="BQ130" s="472">
        <v>0</v>
      </c>
      <c r="BR130" s="472">
        <v>0</v>
      </c>
      <c r="BS130" s="472">
        <v>0</v>
      </c>
      <c r="BT130" s="472">
        <v>0</v>
      </c>
      <c r="BU130" s="472">
        <v>0</v>
      </c>
      <c r="BV130" s="472">
        <v>0</v>
      </c>
      <c r="BW130" s="472">
        <v>0</v>
      </c>
      <c r="BX130" s="472">
        <v>0</v>
      </c>
      <c r="BY130" s="475">
        <f t="shared" si="66"/>
        <v>0</v>
      </c>
      <c r="BZ130" s="471">
        <v>0</v>
      </c>
      <c r="CA130" s="472">
        <v>0</v>
      </c>
      <c r="CB130" s="472">
        <v>0</v>
      </c>
      <c r="CC130" s="472">
        <v>0</v>
      </c>
      <c r="CD130" s="472">
        <v>0</v>
      </c>
      <c r="CE130" s="472">
        <v>0</v>
      </c>
      <c r="CF130" s="472">
        <v>0</v>
      </c>
      <c r="CG130" s="472">
        <v>0</v>
      </c>
      <c r="CH130" s="472">
        <v>0</v>
      </c>
      <c r="CI130" s="472">
        <v>0</v>
      </c>
      <c r="CJ130" s="472">
        <v>0</v>
      </c>
      <c r="CK130" s="472">
        <v>0</v>
      </c>
      <c r="CL130" s="472">
        <v>0</v>
      </c>
      <c r="CM130" s="472">
        <v>0</v>
      </c>
      <c r="CN130" s="472">
        <v>0</v>
      </c>
      <c r="CO130" s="472">
        <v>0</v>
      </c>
      <c r="CP130" s="473">
        <f t="shared" si="67"/>
        <v>0</v>
      </c>
      <c r="CQ130" s="461" t="s">
        <v>264</v>
      </c>
    </row>
    <row r="131" spans="1:95" x14ac:dyDescent="0.25">
      <c r="A131" s="457" t="s">
        <v>435</v>
      </c>
      <c r="B131" s="515" t="s">
        <v>13</v>
      </c>
      <c r="C131" s="516" t="s">
        <v>14</v>
      </c>
      <c r="D131" s="460" t="s">
        <v>290</v>
      </c>
      <c r="E131" s="461" t="s">
        <v>267</v>
      </c>
      <c r="F131" s="462" t="s">
        <v>269</v>
      </c>
      <c r="G131" s="463" t="s">
        <v>587</v>
      </c>
      <c r="H131" s="519">
        <v>1905</v>
      </c>
      <c r="I131" s="520" t="s">
        <v>201</v>
      </c>
      <c r="J131" s="489" t="s">
        <v>714</v>
      </c>
      <c r="K131" s="489" t="s">
        <v>1433</v>
      </c>
      <c r="L131" s="489" t="s">
        <v>1026</v>
      </c>
      <c r="M131" s="467">
        <v>1905019</v>
      </c>
      <c r="N131" s="516" t="s">
        <v>1027</v>
      </c>
      <c r="O131" s="467">
        <v>190501900</v>
      </c>
      <c r="P131" s="481" t="s">
        <v>2197</v>
      </c>
      <c r="Q131" s="521">
        <v>350</v>
      </c>
      <c r="R131" s="522">
        <v>350</v>
      </c>
      <c r="S131" s="522">
        <v>350</v>
      </c>
      <c r="T131" s="522">
        <v>350</v>
      </c>
      <c r="U131" s="470">
        <f>Q131+R131+S131+T131</f>
        <v>1400</v>
      </c>
      <c r="V131" s="471">
        <f t="shared" si="59"/>
        <v>24000000</v>
      </c>
      <c r="W131" s="472">
        <f t="shared" si="60"/>
        <v>30000000</v>
      </c>
      <c r="X131" s="472">
        <f t="shared" si="61"/>
        <v>33000000</v>
      </c>
      <c r="Y131" s="472">
        <f t="shared" si="62"/>
        <v>36000000</v>
      </c>
      <c r="Z131" s="473">
        <f t="shared" si="63"/>
        <v>123000000</v>
      </c>
      <c r="AA131" s="474">
        <v>0</v>
      </c>
      <c r="AB131" s="472">
        <v>0</v>
      </c>
      <c r="AC131" s="472">
        <v>0</v>
      </c>
      <c r="AD131" s="472">
        <v>24000000</v>
      </c>
      <c r="AE131" s="472">
        <v>0</v>
      </c>
      <c r="AF131" s="472">
        <v>0</v>
      </c>
      <c r="AG131" s="472">
        <v>0</v>
      </c>
      <c r="AH131" s="472">
        <v>0</v>
      </c>
      <c r="AI131" s="472">
        <v>0</v>
      </c>
      <c r="AJ131" s="472">
        <v>0</v>
      </c>
      <c r="AK131" s="472">
        <v>0</v>
      </c>
      <c r="AL131" s="472">
        <v>0</v>
      </c>
      <c r="AM131" s="472">
        <v>0</v>
      </c>
      <c r="AN131" s="472">
        <v>0</v>
      </c>
      <c r="AO131" s="472">
        <v>0</v>
      </c>
      <c r="AP131" s="472">
        <v>0</v>
      </c>
      <c r="AQ131" s="475">
        <f t="shared" si="64"/>
        <v>24000000</v>
      </c>
      <c r="AR131" s="471">
        <v>0</v>
      </c>
      <c r="AS131" s="472">
        <v>0</v>
      </c>
      <c r="AT131" s="472">
        <v>0</v>
      </c>
      <c r="AU131" s="472">
        <v>30000000</v>
      </c>
      <c r="AV131" s="472">
        <v>0</v>
      </c>
      <c r="AW131" s="472">
        <v>0</v>
      </c>
      <c r="AX131" s="472">
        <v>0</v>
      </c>
      <c r="AY131" s="472">
        <v>0</v>
      </c>
      <c r="AZ131" s="472">
        <v>0</v>
      </c>
      <c r="BA131" s="472">
        <v>0</v>
      </c>
      <c r="BB131" s="472">
        <v>0</v>
      </c>
      <c r="BC131" s="472">
        <v>0</v>
      </c>
      <c r="BD131" s="472">
        <v>0</v>
      </c>
      <c r="BE131" s="472">
        <v>0</v>
      </c>
      <c r="BF131" s="472">
        <v>0</v>
      </c>
      <c r="BG131" s="472">
        <v>0</v>
      </c>
      <c r="BH131" s="473">
        <f t="shared" si="65"/>
        <v>30000000</v>
      </c>
      <c r="BI131" s="474">
        <v>0</v>
      </c>
      <c r="BJ131" s="472">
        <v>0</v>
      </c>
      <c r="BK131" s="472">
        <v>0</v>
      </c>
      <c r="BL131" s="472">
        <v>33000000</v>
      </c>
      <c r="BM131" s="472">
        <v>0</v>
      </c>
      <c r="BN131" s="472">
        <v>0</v>
      </c>
      <c r="BO131" s="472">
        <v>0</v>
      </c>
      <c r="BP131" s="472">
        <v>0</v>
      </c>
      <c r="BQ131" s="472">
        <v>0</v>
      </c>
      <c r="BR131" s="472">
        <v>0</v>
      </c>
      <c r="BS131" s="472">
        <v>0</v>
      </c>
      <c r="BT131" s="472">
        <v>0</v>
      </c>
      <c r="BU131" s="472">
        <v>0</v>
      </c>
      <c r="BV131" s="472">
        <v>0</v>
      </c>
      <c r="BW131" s="472">
        <v>0</v>
      </c>
      <c r="BX131" s="472">
        <v>0</v>
      </c>
      <c r="BY131" s="475">
        <f t="shared" si="66"/>
        <v>33000000</v>
      </c>
      <c r="BZ131" s="471">
        <v>0</v>
      </c>
      <c r="CA131" s="472">
        <v>0</v>
      </c>
      <c r="CB131" s="472">
        <v>0</v>
      </c>
      <c r="CC131" s="472">
        <v>36000000</v>
      </c>
      <c r="CD131" s="472">
        <v>0</v>
      </c>
      <c r="CE131" s="472">
        <v>0</v>
      </c>
      <c r="CF131" s="472">
        <v>0</v>
      </c>
      <c r="CG131" s="472">
        <v>0</v>
      </c>
      <c r="CH131" s="472">
        <v>0</v>
      </c>
      <c r="CI131" s="472">
        <v>0</v>
      </c>
      <c r="CJ131" s="472">
        <v>0</v>
      </c>
      <c r="CK131" s="472">
        <v>0</v>
      </c>
      <c r="CL131" s="472">
        <v>0</v>
      </c>
      <c r="CM131" s="472">
        <v>0</v>
      </c>
      <c r="CN131" s="472">
        <v>0</v>
      </c>
      <c r="CO131" s="472">
        <v>0</v>
      </c>
      <c r="CP131" s="473">
        <f t="shared" si="67"/>
        <v>36000000</v>
      </c>
      <c r="CQ131" s="484" t="s">
        <v>264</v>
      </c>
    </row>
    <row r="132" spans="1:95" x14ac:dyDescent="0.25">
      <c r="A132" s="457" t="s">
        <v>436</v>
      </c>
      <c r="B132" s="515" t="s">
        <v>13</v>
      </c>
      <c r="C132" s="516" t="s">
        <v>7</v>
      </c>
      <c r="D132" s="460" t="s">
        <v>290</v>
      </c>
      <c r="E132" s="461" t="s">
        <v>267</v>
      </c>
      <c r="F132" s="462" t="s">
        <v>269</v>
      </c>
      <c r="G132" s="463" t="s">
        <v>587</v>
      </c>
      <c r="H132" s="519">
        <v>1905</v>
      </c>
      <c r="I132" s="465" t="s">
        <v>201</v>
      </c>
      <c r="J132" s="489" t="s">
        <v>715</v>
      </c>
      <c r="K132" s="459" t="s">
        <v>1434</v>
      </c>
      <c r="L132" s="516" t="s">
        <v>1028</v>
      </c>
      <c r="M132" s="467">
        <v>1905030</v>
      </c>
      <c r="N132" s="516" t="s">
        <v>1029</v>
      </c>
      <c r="O132" s="467">
        <v>190503000</v>
      </c>
      <c r="P132" s="481" t="s">
        <v>2198</v>
      </c>
      <c r="Q132" s="468">
        <v>30</v>
      </c>
      <c r="R132" s="469">
        <v>30</v>
      </c>
      <c r="S132" s="469">
        <v>30</v>
      </c>
      <c r="T132" s="469">
        <v>30</v>
      </c>
      <c r="U132" s="470">
        <v>30</v>
      </c>
      <c r="V132" s="471">
        <f t="shared" si="59"/>
        <v>5665353.5999999996</v>
      </c>
      <c r="W132" s="472">
        <f t="shared" si="60"/>
        <v>5000000</v>
      </c>
      <c r="X132" s="472">
        <f t="shared" si="61"/>
        <v>6000000</v>
      </c>
      <c r="Y132" s="472">
        <f t="shared" si="62"/>
        <v>6500000</v>
      </c>
      <c r="Z132" s="473">
        <f t="shared" si="63"/>
        <v>23165353.600000001</v>
      </c>
      <c r="AA132" s="474">
        <v>0</v>
      </c>
      <c r="AB132" s="472">
        <v>0</v>
      </c>
      <c r="AC132" s="472">
        <v>0</v>
      </c>
      <c r="AD132" s="472">
        <v>5665353.5999999996</v>
      </c>
      <c r="AE132" s="472">
        <v>0</v>
      </c>
      <c r="AF132" s="472">
        <v>0</v>
      </c>
      <c r="AG132" s="472">
        <v>0</v>
      </c>
      <c r="AH132" s="472">
        <v>0</v>
      </c>
      <c r="AI132" s="472">
        <v>0</v>
      </c>
      <c r="AJ132" s="472">
        <v>0</v>
      </c>
      <c r="AK132" s="472">
        <v>0</v>
      </c>
      <c r="AL132" s="472">
        <v>0</v>
      </c>
      <c r="AM132" s="472">
        <v>0</v>
      </c>
      <c r="AN132" s="472">
        <v>0</v>
      </c>
      <c r="AO132" s="472">
        <v>0</v>
      </c>
      <c r="AP132" s="472">
        <v>0</v>
      </c>
      <c r="AQ132" s="475">
        <f t="shared" si="64"/>
        <v>5665353.5999999996</v>
      </c>
      <c r="AR132" s="471">
        <v>0</v>
      </c>
      <c r="AS132" s="472">
        <v>0</v>
      </c>
      <c r="AT132" s="472">
        <v>0</v>
      </c>
      <c r="AU132" s="472">
        <v>5000000</v>
      </c>
      <c r="AV132" s="472">
        <v>0</v>
      </c>
      <c r="AW132" s="472">
        <v>0</v>
      </c>
      <c r="AX132" s="472">
        <v>0</v>
      </c>
      <c r="AY132" s="472">
        <v>0</v>
      </c>
      <c r="AZ132" s="472">
        <v>0</v>
      </c>
      <c r="BA132" s="472">
        <v>0</v>
      </c>
      <c r="BB132" s="472">
        <v>0</v>
      </c>
      <c r="BC132" s="472">
        <v>0</v>
      </c>
      <c r="BD132" s="472">
        <v>0</v>
      </c>
      <c r="BE132" s="472">
        <v>0</v>
      </c>
      <c r="BF132" s="472">
        <v>0</v>
      </c>
      <c r="BG132" s="472">
        <v>0</v>
      </c>
      <c r="BH132" s="473">
        <f t="shared" si="65"/>
        <v>5000000</v>
      </c>
      <c r="BI132" s="474">
        <v>0</v>
      </c>
      <c r="BJ132" s="472">
        <v>0</v>
      </c>
      <c r="BK132" s="472">
        <v>0</v>
      </c>
      <c r="BL132" s="472">
        <v>6000000</v>
      </c>
      <c r="BM132" s="472">
        <v>0</v>
      </c>
      <c r="BN132" s="472">
        <v>0</v>
      </c>
      <c r="BO132" s="472">
        <v>0</v>
      </c>
      <c r="BP132" s="472">
        <v>0</v>
      </c>
      <c r="BQ132" s="472">
        <v>0</v>
      </c>
      <c r="BR132" s="472">
        <v>0</v>
      </c>
      <c r="BS132" s="472">
        <v>0</v>
      </c>
      <c r="BT132" s="472">
        <v>0</v>
      </c>
      <c r="BU132" s="472">
        <v>0</v>
      </c>
      <c r="BV132" s="472">
        <v>0</v>
      </c>
      <c r="BW132" s="472">
        <v>0</v>
      </c>
      <c r="BX132" s="472">
        <v>0</v>
      </c>
      <c r="BY132" s="475">
        <f t="shared" si="66"/>
        <v>6000000</v>
      </c>
      <c r="BZ132" s="471">
        <v>0</v>
      </c>
      <c r="CA132" s="472">
        <v>0</v>
      </c>
      <c r="CB132" s="472">
        <v>0</v>
      </c>
      <c r="CC132" s="472">
        <v>6500000</v>
      </c>
      <c r="CD132" s="472">
        <v>0</v>
      </c>
      <c r="CE132" s="472">
        <v>0</v>
      </c>
      <c r="CF132" s="472">
        <v>0</v>
      </c>
      <c r="CG132" s="472">
        <v>0</v>
      </c>
      <c r="CH132" s="472">
        <v>0</v>
      </c>
      <c r="CI132" s="472">
        <v>0</v>
      </c>
      <c r="CJ132" s="472">
        <v>0</v>
      </c>
      <c r="CK132" s="472">
        <v>0</v>
      </c>
      <c r="CL132" s="472">
        <v>0</v>
      </c>
      <c r="CM132" s="472">
        <v>0</v>
      </c>
      <c r="CN132" s="472">
        <v>0</v>
      </c>
      <c r="CO132" s="472">
        <v>0</v>
      </c>
      <c r="CP132" s="473">
        <f t="shared" si="67"/>
        <v>6500000</v>
      </c>
      <c r="CQ132" s="484" t="s">
        <v>264</v>
      </c>
    </row>
    <row r="133" spans="1:95" x14ac:dyDescent="0.25">
      <c r="A133" s="457" t="s">
        <v>437</v>
      </c>
      <c r="B133" s="515" t="s">
        <v>13</v>
      </c>
      <c r="C133" s="516" t="s">
        <v>1204</v>
      </c>
      <c r="D133" s="460" t="s">
        <v>290</v>
      </c>
      <c r="E133" s="461" t="s">
        <v>267</v>
      </c>
      <c r="F133" s="462" t="s">
        <v>269</v>
      </c>
      <c r="G133" s="463" t="s">
        <v>587</v>
      </c>
      <c r="H133" s="519">
        <v>1905</v>
      </c>
      <c r="I133" s="465" t="s">
        <v>201</v>
      </c>
      <c r="J133" s="459" t="s">
        <v>716</v>
      </c>
      <c r="K133" s="459" t="s">
        <v>1435</v>
      </c>
      <c r="L133" s="516" t="s">
        <v>1030</v>
      </c>
      <c r="M133" s="467">
        <v>1905050</v>
      </c>
      <c r="N133" s="516" t="s">
        <v>1031</v>
      </c>
      <c r="O133" s="467">
        <v>190505000</v>
      </c>
      <c r="P133" s="481" t="s">
        <v>2197</v>
      </c>
      <c r="Q133" s="468">
        <v>1</v>
      </c>
      <c r="R133" s="469">
        <v>1</v>
      </c>
      <c r="S133" s="469">
        <v>1</v>
      </c>
      <c r="T133" s="469">
        <v>1</v>
      </c>
      <c r="U133" s="470">
        <f t="shared" ref="U133:U143" si="70">Q133+R133+S133+T133</f>
        <v>4</v>
      </c>
      <c r="V133" s="471">
        <f t="shared" si="59"/>
        <v>146634646.40000001</v>
      </c>
      <c r="W133" s="472">
        <f t="shared" si="60"/>
        <v>172939430</v>
      </c>
      <c r="X133" s="472">
        <f t="shared" si="61"/>
        <v>192939430</v>
      </c>
      <c r="Y133" s="472">
        <f t="shared" si="62"/>
        <v>215439430</v>
      </c>
      <c r="Z133" s="473">
        <f t="shared" si="63"/>
        <v>727952936.39999998</v>
      </c>
      <c r="AA133" s="474">
        <v>0</v>
      </c>
      <c r="AB133" s="472">
        <v>0</v>
      </c>
      <c r="AC133" s="472">
        <v>0</v>
      </c>
      <c r="AD133" s="472">
        <v>146634646.40000001</v>
      </c>
      <c r="AE133" s="472">
        <v>0</v>
      </c>
      <c r="AF133" s="472">
        <v>0</v>
      </c>
      <c r="AG133" s="472">
        <v>0</v>
      </c>
      <c r="AH133" s="472">
        <v>0</v>
      </c>
      <c r="AI133" s="472">
        <v>0</v>
      </c>
      <c r="AJ133" s="472">
        <v>0</v>
      </c>
      <c r="AK133" s="472">
        <v>0</v>
      </c>
      <c r="AL133" s="472">
        <v>0</v>
      </c>
      <c r="AM133" s="472">
        <v>0</v>
      </c>
      <c r="AN133" s="472">
        <v>0</v>
      </c>
      <c r="AO133" s="472">
        <v>0</v>
      </c>
      <c r="AP133" s="472">
        <v>0</v>
      </c>
      <c r="AQ133" s="475">
        <f t="shared" si="64"/>
        <v>146634646.40000001</v>
      </c>
      <c r="AR133" s="471">
        <v>0</v>
      </c>
      <c r="AS133" s="472">
        <v>0</v>
      </c>
      <c r="AT133" s="472">
        <v>0</v>
      </c>
      <c r="AU133" s="472">
        <v>172939430</v>
      </c>
      <c r="AV133" s="472">
        <v>0</v>
      </c>
      <c r="AW133" s="472">
        <v>0</v>
      </c>
      <c r="AX133" s="472">
        <v>0</v>
      </c>
      <c r="AY133" s="472">
        <v>0</v>
      </c>
      <c r="AZ133" s="472">
        <v>0</v>
      </c>
      <c r="BA133" s="472">
        <v>0</v>
      </c>
      <c r="BB133" s="472">
        <v>0</v>
      </c>
      <c r="BC133" s="472">
        <v>0</v>
      </c>
      <c r="BD133" s="472">
        <v>0</v>
      </c>
      <c r="BE133" s="472">
        <v>0</v>
      </c>
      <c r="BF133" s="472">
        <v>0</v>
      </c>
      <c r="BG133" s="472">
        <v>0</v>
      </c>
      <c r="BH133" s="473">
        <f t="shared" si="65"/>
        <v>172939430</v>
      </c>
      <c r="BI133" s="474">
        <v>0</v>
      </c>
      <c r="BJ133" s="472">
        <v>0</v>
      </c>
      <c r="BK133" s="472">
        <v>0</v>
      </c>
      <c r="BL133" s="472">
        <v>192939430</v>
      </c>
      <c r="BM133" s="472">
        <v>0</v>
      </c>
      <c r="BN133" s="472">
        <v>0</v>
      </c>
      <c r="BO133" s="472">
        <v>0</v>
      </c>
      <c r="BP133" s="472">
        <v>0</v>
      </c>
      <c r="BQ133" s="472">
        <v>0</v>
      </c>
      <c r="BR133" s="472">
        <v>0</v>
      </c>
      <c r="BS133" s="472">
        <v>0</v>
      </c>
      <c r="BT133" s="472">
        <v>0</v>
      </c>
      <c r="BU133" s="472">
        <v>0</v>
      </c>
      <c r="BV133" s="472">
        <v>0</v>
      </c>
      <c r="BW133" s="472">
        <v>0</v>
      </c>
      <c r="BX133" s="472">
        <v>0</v>
      </c>
      <c r="BY133" s="475">
        <f t="shared" si="66"/>
        <v>192939430</v>
      </c>
      <c r="BZ133" s="471">
        <v>0</v>
      </c>
      <c r="CA133" s="472">
        <v>0</v>
      </c>
      <c r="CB133" s="472">
        <v>0</v>
      </c>
      <c r="CC133" s="472">
        <v>215439430</v>
      </c>
      <c r="CD133" s="472">
        <v>0</v>
      </c>
      <c r="CE133" s="472">
        <v>0</v>
      </c>
      <c r="CF133" s="472">
        <v>0</v>
      </c>
      <c r="CG133" s="472">
        <v>0</v>
      </c>
      <c r="CH133" s="472">
        <v>0</v>
      </c>
      <c r="CI133" s="472">
        <v>0</v>
      </c>
      <c r="CJ133" s="472">
        <v>0</v>
      </c>
      <c r="CK133" s="472">
        <v>0</v>
      </c>
      <c r="CL133" s="472">
        <v>0</v>
      </c>
      <c r="CM133" s="472">
        <v>0</v>
      </c>
      <c r="CN133" s="472">
        <v>0</v>
      </c>
      <c r="CO133" s="472">
        <v>0</v>
      </c>
      <c r="CP133" s="473">
        <f t="shared" si="67"/>
        <v>215439430</v>
      </c>
      <c r="CQ133" s="484" t="s">
        <v>264</v>
      </c>
    </row>
    <row r="134" spans="1:95" x14ac:dyDescent="0.25">
      <c r="A134" s="457" t="s">
        <v>438</v>
      </c>
      <c r="B134" s="515" t="s">
        <v>13</v>
      </c>
      <c r="C134" s="516" t="s">
        <v>14</v>
      </c>
      <c r="D134" s="460" t="s">
        <v>290</v>
      </c>
      <c r="E134" s="461" t="s">
        <v>267</v>
      </c>
      <c r="F134" s="517" t="s">
        <v>269</v>
      </c>
      <c r="G134" s="463" t="s">
        <v>587</v>
      </c>
      <c r="H134" s="519">
        <v>1905</v>
      </c>
      <c r="I134" s="465" t="s">
        <v>201</v>
      </c>
      <c r="J134" s="459" t="s">
        <v>717</v>
      </c>
      <c r="K134" s="459" t="s">
        <v>1436</v>
      </c>
      <c r="L134" s="459" t="s">
        <v>1032</v>
      </c>
      <c r="M134" s="516">
        <v>1905049</v>
      </c>
      <c r="N134" s="516" t="s">
        <v>1033</v>
      </c>
      <c r="O134" s="516">
        <v>190504900</v>
      </c>
      <c r="P134" s="481" t="s">
        <v>2197</v>
      </c>
      <c r="Q134" s="468">
        <v>1</v>
      </c>
      <c r="R134" s="469">
        <v>1</v>
      </c>
      <c r="S134" s="469">
        <v>1</v>
      </c>
      <c r="T134" s="469">
        <v>1</v>
      </c>
      <c r="U134" s="470">
        <f t="shared" si="70"/>
        <v>4</v>
      </c>
      <c r="V134" s="471">
        <f t="shared" si="59"/>
        <v>27000000</v>
      </c>
      <c r="W134" s="472">
        <f t="shared" si="60"/>
        <v>5000000</v>
      </c>
      <c r="X134" s="472">
        <f t="shared" si="61"/>
        <v>6640000</v>
      </c>
      <c r="Y134" s="472">
        <f t="shared" si="62"/>
        <v>7500000</v>
      </c>
      <c r="Z134" s="473">
        <f t="shared" si="63"/>
        <v>46140000</v>
      </c>
      <c r="AA134" s="474">
        <v>0</v>
      </c>
      <c r="AB134" s="472">
        <v>0</v>
      </c>
      <c r="AC134" s="472">
        <v>0</v>
      </c>
      <c r="AD134" s="472">
        <v>27000000</v>
      </c>
      <c r="AE134" s="472">
        <v>0</v>
      </c>
      <c r="AF134" s="472">
        <v>0</v>
      </c>
      <c r="AG134" s="472">
        <v>0</v>
      </c>
      <c r="AH134" s="472">
        <v>0</v>
      </c>
      <c r="AI134" s="472">
        <v>0</v>
      </c>
      <c r="AJ134" s="472">
        <v>0</v>
      </c>
      <c r="AK134" s="472">
        <v>0</v>
      </c>
      <c r="AL134" s="472">
        <v>0</v>
      </c>
      <c r="AM134" s="472">
        <v>0</v>
      </c>
      <c r="AN134" s="472">
        <v>0</v>
      </c>
      <c r="AO134" s="472">
        <v>0</v>
      </c>
      <c r="AP134" s="472">
        <v>0</v>
      </c>
      <c r="AQ134" s="475">
        <f t="shared" si="64"/>
        <v>27000000</v>
      </c>
      <c r="AR134" s="471">
        <v>0</v>
      </c>
      <c r="AS134" s="472">
        <v>0</v>
      </c>
      <c r="AT134" s="472">
        <v>0</v>
      </c>
      <c r="AU134" s="472">
        <v>5000000</v>
      </c>
      <c r="AV134" s="472">
        <v>0</v>
      </c>
      <c r="AW134" s="472">
        <v>0</v>
      </c>
      <c r="AX134" s="472">
        <v>0</v>
      </c>
      <c r="AY134" s="472">
        <v>0</v>
      </c>
      <c r="AZ134" s="472">
        <v>0</v>
      </c>
      <c r="BA134" s="472">
        <v>0</v>
      </c>
      <c r="BB134" s="472">
        <v>0</v>
      </c>
      <c r="BC134" s="472">
        <v>0</v>
      </c>
      <c r="BD134" s="472">
        <v>0</v>
      </c>
      <c r="BE134" s="472">
        <v>0</v>
      </c>
      <c r="BF134" s="472">
        <v>0</v>
      </c>
      <c r="BG134" s="472">
        <v>0</v>
      </c>
      <c r="BH134" s="473">
        <f t="shared" si="65"/>
        <v>5000000</v>
      </c>
      <c r="BI134" s="474">
        <v>0</v>
      </c>
      <c r="BJ134" s="472">
        <v>0</v>
      </c>
      <c r="BK134" s="472">
        <v>0</v>
      </c>
      <c r="BL134" s="472">
        <v>6640000</v>
      </c>
      <c r="BM134" s="472">
        <v>0</v>
      </c>
      <c r="BN134" s="472">
        <v>0</v>
      </c>
      <c r="BO134" s="472">
        <v>0</v>
      </c>
      <c r="BP134" s="472">
        <v>0</v>
      </c>
      <c r="BQ134" s="472">
        <v>0</v>
      </c>
      <c r="BR134" s="472">
        <v>0</v>
      </c>
      <c r="BS134" s="472">
        <v>0</v>
      </c>
      <c r="BT134" s="472">
        <v>0</v>
      </c>
      <c r="BU134" s="472">
        <v>0</v>
      </c>
      <c r="BV134" s="472">
        <v>0</v>
      </c>
      <c r="BW134" s="472">
        <v>0</v>
      </c>
      <c r="BX134" s="472">
        <v>0</v>
      </c>
      <c r="BY134" s="475">
        <f t="shared" si="66"/>
        <v>6640000</v>
      </c>
      <c r="BZ134" s="471">
        <v>0</v>
      </c>
      <c r="CA134" s="472">
        <v>0</v>
      </c>
      <c r="CB134" s="472">
        <v>0</v>
      </c>
      <c r="CC134" s="472">
        <v>7500000</v>
      </c>
      <c r="CD134" s="472">
        <v>0</v>
      </c>
      <c r="CE134" s="472">
        <v>0</v>
      </c>
      <c r="CF134" s="472">
        <v>0</v>
      </c>
      <c r="CG134" s="472">
        <v>0</v>
      </c>
      <c r="CH134" s="472">
        <v>0</v>
      </c>
      <c r="CI134" s="472">
        <v>0</v>
      </c>
      <c r="CJ134" s="472">
        <v>0</v>
      </c>
      <c r="CK134" s="472">
        <v>0</v>
      </c>
      <c r="CL134" s="472">
        <v>0</v>
      </c>
      <c r="CM134" s="472">
        <v>0</v>
      </c>
      <c r="CN134" s="472">
        <v>0</v>
      </c>
      <c r="CO134" s="472">
        <v>0</v>
      </c>
      <c r="CP134" s="473">
        <f t="shared" si="67"/>
        <v>7500000</v>
      </c>
      <c r="CQ134" s="484" t="s">
        <v>264</v>
      </c>
    </row>
    <row r="135" spans="1:95" x14ac:dyDescent="0.25">
      <c r="A135" s="457" t="s">
        <v>439</v>
      </c>
      <c r="B135" s="515" t="s">
        <v>13</v>
      </c>
      <c r="C135" s="516" t="s">
        <v>14</v>
      </c>
      <c r="D135" s="460" t="s">
        <v>290</v>
      </c>
      <c r="E135" s="461" t="s">
        <v>267</v>
      </c>
      <c r="F135" s="462" t="s">
        <v>269</v>
      </c>
      <c r="G135" s="463" t="s">
        <v>587</v>
      </c>
      <c r="H135" s="519">
        <v>1905</v>
      </c>
      <c r="I135" s="465" t="s">
        <v>201</v>
      </c>
      <c r="J135" s="516" t="s">
        <v>1666</v>
      </c>
      <c r="K135" s="459" t="s">
        <v>1437</v>
      </c>
      <c r="L135" s="459" t="s">
        <v>1034</v>
      </c>
      <c r="M135" s="516">
        <v>1905021</v>
      </c>
      <c r="N135" s="516" t="s">
        <v>1035</v>
      </c>
      <c r="O135" s="516">
        <v>190502100</v>
      </c>
      <c r="P135" s="481" t="s">
        <v>2197</v>
      </c>
      <c r="Q135" s="468">
        <v>1</v>
      </c>
      <c r="R135" s="469">
        <v>1</v>
      </c>
      <c r="S135" s="469">
        <v>1</v>
      </c>
      <c r="T135" s="469">
        <v>1</v>
      </c>
      <c r="U135" s="470">
        <f t="shared" si="70"/>
        <v>4</v>
      </c>
      <c r="V135" s="471">
        <f t="shared" si="59"/>
        <v>10340000</v>
      </c>
      <c r="W135" s="472">
        <f t="shared" si="60"/>
        <v>8000000</v>
      </c>
      <c r="X135" s="472">
        <f t="shared" si="61"/>
        <v>10000000</v>
      </c>
      <c r="Y135" s="472">
        <f t="shared" si="62"/>
        <v>12000000</v>
      </c>
      <c r="Z135" s="473">
        <f t="shared" si="63"/>
        <v>40340000</v>
      </c>
      <c r="AA135" s="474">
        <v>0</v>
      </c>
      <c r="AB135" s="472">
        <v>0</v>
      </c>
      <c r="AC135" s="472">
        <v>0</v>
      </c>
      <c r="AD135" s="472">
        <v>10340000</v>
      </c>
      <c r="AE135" s="472">
        <v>0</v>
      </c>
      <c r="AF135" s="472">
        <v>0</v>
      </c>
      <c r="AG135" s="472">
        <v>0</v>
      </c>
      <c r="AH135" s="472">
        <v>0</v>
      </c>
      <c r="AI135" s="472">
        <v>0</v>
      </c>
      <c r="AJ135" s="472">
        <v>0</v>
      </c>
      <c r="AK135" s="472">
        <v>0</v>
      </c>
      <c r="AL135" s="472">
        <v>0</v>
      </c>
      <c r="AM135" s="472">
        <v>0</v>
      </c>
      <c r="AN135" s="472">
        <v>0</v>
      </c>
      <c r="AO135" s="472">
        <v>0</v>
      </c>
      <c r="AP135" s="472">
        <v>0</v>
      </c>
      <c r="AQ135" s="475">
        <f t="shared" si="64"/>
        <v>10340000</v>
      </c>
      <c r="AR135" s="471">
        <v>0</v>
      </c>
      <c r="AS135" s="472">
        <v>0</v>
      </c>
      <c r="AT135" s="472">
        <v>0</v>
      </c>
      <c r="AU135" s="472">
        <v>8000000</v>
      </c>
      <c r="AV135" s="472">
        <v>0</v>
      </c>
      <c r="AW135" s="472">
        <v>0</v>
      </c>
      <c r="AX135" s="472">
        <v>0</v>
      </c>
      <c r="AY135" s="472">
        <v>0</v>
      </c>
      <c r="AZ135" s="472">
        <v>0</v>
      </c>
      <c r="BA135" s="472">
        <v>0</v>
      </c>
      <c r="BB135" s="472">
        <v>0</v>
      </c>
      <c r="BC135" s="472">
        <v>0</v>
      </c>
      <c r="BD135" s="472">
        <v>0</v>
      </c>
      <c r="BE135" s="472">
        <v>0</v>
      </c>
      <c r="BF135" s="472">
        <v>0</v>
      </c>
      <c r="BG135" s="472">
        <v>0</v>
      </c>
      <c r="BH135" s="473">
        <f t="shared" si="65"/>
        <v>8000000</v>
      </c>
      <c r="BI135" s="474">
        <v>0</v>
      </c>
      <c r="BJ135" s="472">
        <v>0</v>
      </c>
      <c r="BK135" s="472">
        <v>0</v>
      </c>
      <c r="BL135" s="472">
        <v>10000000</v>
      </c>
      <c r="BM135" s="472">
        <v>0</v>
      </c>
      <c r="BN135" s="472">
        <v>0</v>
      </c>
      <c r="BO135" s="472">
        <v>0</v>
      </c>
      <c r="BP135" s="472">
        <v>0</v>
      </c>
      <c r="BQ135" s="472">
        <v>0</v>
      </c>
      <c r="BR135" s="472">
        <v>0</v>
      </c>
      <c r="BS135" s="472">
        <v>0</v>
      </c>
      <c r="BT135" s="472">
        <v>0</v>
      </c>
      <c r="BU135" s="472">
        <v>0</v>
      </c>
      <c r="BV135" s="472">
        <v>0</v>
      </c>
      <c r="BW135" s="472">
        <v>0</v>
      </c>
      <c r="BX135" s="472">
        <v>0</v>
      </c>
      <c r="BY135" s="475">
        <f t="shared" si="66"/>
        <v>10000000</v>
      </c>
      <c r="BZ135" s="471">
        <v>0</v>
      </c>
      <c r="CA135" s="472">
        <v>0</v>
      </c>
      <c r="CB135" s="472">
        <v>0</v>
      </c>
      <c r="CC135" s="472">
        <v>12000000</v>
      </c>
      <c r="CD135" s="472">
        <v>0</v>
      </c>
      <c r="CE135" s="472">
        <v>0</v>
      </c>
      <c r="CF135" s="472">
        <v>0</v>
      </c>
      <c r="CG135" s="472">
        <v>0</v>
      </c>
      <c r="CH135" s="472">
        <v>0</v>
      </c>
      <c r="CI135" s="472">
        <v>0</v>
      </c>
      <c r="CJ135" s="472">
        <v>0</v>
      </c>
      <c r="CK135" s="472">
        <v>0</v>
      </c>
      <c r="CL135" s="472">
        <v>0</v>
      </c>
      <c r="CM135" s="472">
        <v>0</v>
      </c>
      <c r="CN135" s="472">
        <v>0</v>
      </c>
      <c r="CO135" s="472">
        <v>0</v>
      </c>
      <c r="CP135" s="473">
        <f t="shared" si="67"/>
        <v>12000000</v>
      </c>
      <c r="CQ135" s="484" t="s">
        <v>264</v>
      </c>
    </row>
    <row r="136" spans="1:95" x14ac:dyDescent="0.25">
      <c r="A136" s="457" t="s">
        <v>440</v>
      </c>
      <c r="B136" s="515" t="s">
        <v>13</v>
      </c>
      <c r="C136" s="516" t="s">
        <v>1204</v>
      </c>
      <c r="D136" s="460" t="s">
        <v>290</v>
      </c>
      <c r="E136" s="461" t="s">
        <v>267</v>
      </c>
      <c r="F136" s="462" t="s">
        <v>269</v>
      </c>
      <c r="G136" s="463" t="s">
        <v>587</v>
      </c>
      <c r="H136" s="519">
        <v>1905</v>
      </c>
      <c r="I136" s="465" t="s">
        <v>201</v>
      </c>
      <c r="J136" s="459" t="s">
        <v>718</v>
      </c>
      <c r="K136" s="459" t="s">
        <v>1438</v>
      </c>
      <c r="L136" s="459" t="s">
        <v>1036</v>
      </c>
      <c r="M136" s="467">
        <v>1905023</v>
      </c>
      <c r="N136" s="516" t="s">
        <v>1037</v>
      </c>
      <c r="O136" s="467">
        <v>190502300</v>
      </c>
      <c r="P136" s="481" t="s">
        <v>2197</v>
      </c>
      <c r="Q136" s="468">
        <v>1</v>
      </c>
      <c r="R136" s="469">
        <v>1</v>
      </c>
      <c r="S136" s="469">
        <v>1</v>
      </c>
      <c r="T136" s="469">
        <v>1</v>
      </c>
      <c r="U136" s="470">
        <f t="shared" si="70"/>
        <v>4</v>
      </c>
      <c r="V136" s="471">
        <f t="shared" si="59"/>
        <v>135390000</v>
      </c>
      <c r="W136" s="472">
        <f t="shared" si="60"/>
        <v>140000000</v>
      </c>
      <c r="X136" s="472">
        <f t="shared" si="61"/>
        <v>152000000</v>
      </c>
      <c r="Y136" s="472">
        <f t="shared" si="62"/>
        <v>160000000</v>
      </c>
      <c r="Z136" s="473">
        <f t="shared" si="63"/>
        <v>587390000</v>
      </c>
      <c r="AA136" s="474">
        <v>0</v>
      </c>
      <c r="AB136" s="472">
        <v>0</v>
      </c>
      <c r="AC136" s="472">
        <v>0</v>
      </c>
      <c r="AD136" s="472">
        <v>135390000</v>
      </c>
      <c r="AE136" s="472">
        <v>0</v>
      </c>
      <c r="AF136" s="472">
        <v>0</v>
      </c>
      <c r="AG136" s="472">
        <v>0</v>
      </c>
      <c r="AH136" s="472">
        <v>0</v>
      </c>
      <c r="AI136" s="472">
        <v>0</v>
      </c>
      <c r="AJ136" s="472">
        <v>0</v>
      </c>
      <c r="AK136" s="472">
        <v>0</v>
      </c>
      <c r="AL136" s="472">
        <v>0</v>
      </c>
      <c r="AM136" s="472">
        <v>0</v>
      </c>
      <c r="AN136" s="472">
        <v>0</v>
      </c>
      <c r="AO136" s="472">
        <v>0</v>
      </c>
      <c r="AP136" s="472">
        <v>0</v>
      </c>
      <c r="AQ136" s="475">
        <f t="shared" si="64"/>
        <v>135390000</v>
      </c>
      <c r="AR136" s="471">
        <v>0</v>
      </c>
      <c r="AS136" s="472">
        <v>0</v>
      </c>
      <c r="AT136" s="472">
        <v>0</v>
      </c>
      <c r="AU136" s="472">
        <v>140000000</v>
      </c>
      <c r="AV136" s="472">
        <v>0</v>
      </c>
      <c r="AW136" s="472">
        <v>0</v>
      </c>
      <c r="AX136" s="472">
        <v>0</v>
      </c>
      <c r="AY136" s="472">
        <v>0</v>
      </c>
      <c r="AZ136" s="472">
        <v>0</v>
      </c>
      <c r="BA136" s="472">
        <v>0</v>
      </c>
      <c r="BB136" s="472">
        <v>0</v>
      </c>
      <c r="BC136" s="472">
        <v>0</v>
      </c>
      <c r="BD136" s="472">
        <v>0</v>
      </c>
      <c r="BE136" s="472">
        <v>0</v>
      </c>
      <c r="BF136" s="472">
        <v>0</v>
      </c>
      <c r="BG136" s="472">
        <v>0</v>
      </c>
      <c r="BH136" s="473">
        <f t="shared" si="65"/>
        <v>140000000</v>
      </c>
      <c r="BI136" s="474">
        <v>0</v>
      </c>
      <c r="BJ136" s="472">
        <v>0</v>
      </c>
      <c r="BK136" s="472">
        <v>0</v>
      </c>
      <c r="BL136" s="472">
        <v>152000000</v>
      </c>
      <c r="BM136" s="472">
        <v>0</v>
      </c>
      <c r="BN136" s="472">
        <v>0</v>
      </c>
      <c r="BO136" s="472">
        <v>0</v>
      </c>
      <c r="BP136" s="472">
        <v>0</v>
      </c>
      <c r="BQ136" s="472">
        <v>0</v>
      </c>
      <c r="BR136" s="472">
        <v>0</v>
      </c>
      <c r="BS136" s="472">
        <v>0</v>
      </c>
      <c r="BT136" s="472">
        <v>0</v>
      </c>
      <c r="BU136" s="472">
        <v>0</v>
      </c>
      <c r="BV136" s="472">
        <v>0</v>
      </c>
      <c r="BW136" s="472">
        <v>0</v>
      </c>
      <c r="BX136" s="472">
        <v>0</v>
      </c>
      <c r="BY136" s="475">
        <f t="shared" si="66"/>
        <v>152000000</v>
      </c>
      <c r="BZ136" s="471">
        <v>0</v>
      </c>
      <c r="CA136" s="472">
        <v>0</v>
      </c>
      <c r="CB136" s="472">
        <v>0</v>
      </c>
      <c r="CC136" s="472">
        <v>160000000</v>
      </c>
      <c r="CD136" s="472">
        <v>0</v>
      </c>
      <c r="CE136" s="472">
        <v>0</v>
      </c>
      <c r="CF136" s="472">
        <v>0</v>
      </c>
      <c r="CG136" s="472">
        <v>0</v>
      </c>
      <c r="CH136" s="472">
        <v>0</v>
      </c>
      <c r="CI136" s="472">
        <v>0</v>
      </c>
      <c r="CJ136" s="472">
        <v>0</v>
      </c>
      <c r="CK136" s="472">
        <v>0</v>
      </c>
      <c r="CL136" s="472">
        <v>0</v>
      </c>
      <c r="CM136" s="472">
        <v>0</v>
      </c>
      <c r="CN136" s="472">
        <v>0</v>
      </c>
      <c r="CO136" s="472">
        <v>0</v>
      </c>
      <c r="CP136" s="473">
        <f t="shared" si="67"/>
        <v>160000000</v>
      </c>
      <c r="CQ136" s="484" t="s">
        <v>264</v>
      </c>
    </row>
    <row r="137" spans="1:95" x14ac:dyDescent="0.25">
      <c r="A137" s="457" t="s">
        <v>441</v>
      </c>
      <c r="B137" s="515" t="s">
        <v>13</v>
      </c>
      <c r="C137" s="516" t="s">
        <v>1204</v>
      </c>
      <c r="D137" s="460" t="s">
        <v>290</v>
      </c>
      <c r="E137" s="461" t="s">
        <v>267</v>
      </c>
      <c r="F137" s="462" t="s">
        <v>269</v>
      </c>
      <c r="G137" s="463" t="s">
        <v>587</v>
      </c>
      <c r="H137" s="519">
        <v>1905</v>
      </c>
      <c r="I137" s="465" t="s">
        <v>201</v>
      </c>
      <c r="J137" s="459" t="s">
        <v>719</v>
      </c>
      <c r="K137" s="459" t="s">
        <v>1439</v>
      </c>
      <c r="L137" s="459" t="s">
        <v>61</v>
      </c>
      <c r="M137" s="467">
        <v>1905026</v>
      </c>
      <c r="N137" s="516" t="s">
        <v>62</v>
      </c>
      <c r="O137" s="467">
        <v>190502600</v>
      </c>
      <c r="P137" s="481" t="s">
        <v>2197</v>
      </c>
      <c r="Q137" s="468">
        <v>1</v>
      </c>
      <c r="R137" s="469">
        <v>1</v>
      </c>
      <c r="S137" s="469">
        <v>1</v>
      </c>
      <c r="T137" s="469">
        <v>1</v>
      </c>
      <c r="U137" s="470">
        <f t="shared" si="70"/>
        <v>4</v>
      </c>
      <c r="V137" s="471">
        <f t="shared" si="59"/>
        <v>24590000</v>
      </c>
      <c r="W137" s="472">
        <f t="shared" si="60"/>
        <v>20000000</v>
      </c>
      <c r="X137" s="472">
        <f t="shared" si="61"/>
        <v>25000000</v>
      </c>
      <c r="Y137" s="472">
        <f t="shared" si="62"/>
        <v>28000000</v>
      </c>
      <c r="Z137" s="473">
        <f t="shared" si="63"/>
        <v>97590000</v>
      </c>
      <c r="AA137" s="474">
        <v>0</v>
      </c>
      <c r="AB137" s="472">
        <v>0</v>
      </c>
      <c r="AC137" s="472">
        <v>0</v>
      </c>
      <c r="AD137" s="472">
        <v>24590000</v>
      </c>
      <c r="AE137" s="472">
        <v>0</v>
      </c>
      <c r="AF137" s="472">
        <v>0</v>
      </c>
      <c r="AG137" s="472">
        <v>0</v>
      </c>
      <c r="AH137" s="472">
        <v>0</v>
      </c>
      <c r="AI137" s="472">
        <v>0</v>
      </c>
      <c r="AJ137" s="472">
        <v>0</v>
      </c>
      <c r="AK137" s="472">
        <v>0</v>
      </c>
      <c r="AL137" s="472">
        <v>0</v>
      </c>
      <c r="AM137" s="472">
        <v>0</v>
      </c>
      <c r="AN137" s="472">
        <v>0</v>
      </c>
      <c r="AO137" s="472">
        <v>0</v>
      </c>
      <c r="AP137" s="472">
        <v>0</v>
      </c>
      <c r="AQ137" s="475">
        <f t="shared" si="64"/>
        <v>24590000</v>
      </c>
      <c r="AR137" s="471">
        <v>0</v>
      </c>
      <c r="AS137" s="472">
        <v>0</v>
      </c>
      <c r="AT137" s="472">
        <v>0</v>
      </c>
      <c r="AU137" s="472">
        <v>20000000</v>
      </c>
      <c r="AV137" s="472">
        <v>0</v>
      </c>
      <c r="AW137" s="472">
        <v>0</v>
      </c>
      <c r="AX137" s="472">
        <v>0</v>
      </c>
      <c r="AY137" s="472">
        <v>0</v>
      </c>
      <c r="AZ137" s="472">
        <v>0</v>
      </c>
      <c r="BA137" s="472">
        <v>0</v>
      </c>
      <c r="BB137" s="472">
        <v>0</v>
      </c>
      <c r="BC137" s="472">
        <v>0</v>
      </c>
      <c r="BD137" s="472">
        <v>0</v>
      </c>
      <c r="BE137" s="472">
        <v>0</v>
      </c>
      <c r="BF137" s="472">
        <v>0</v>
      </c>
      <c r="BG137" s="472">
        <v>0</v>
      </c>
      <c r="BH137" s="473">
        <f t="shared" si="65"/>
        <v>20000000</v>
      </c>
      <c r="BI137" s="474">
        <v>0</v>
      </c>
      <c r="BJ137" s="472">
        <v>0</v>
      </c>
      <c r="BK137" s="472">
        <v>0</v>
      </c>
      <c r="BL137" s="472">
        <v>25000000</v>
      </c>
      <c r="BM137" s="472">
        <v>0</v>
      </c>
      <c r="BN137" s="472">
        <v>0</v>
      </c>
      <c r="BO137" s="472">
        <v>0</v>
      </c>
      <c r="BP137" s="472">
        <v>0</v>
      </c>
      <c r="BQ137" s="472">
        <v>0</v>
      </c>
      <c r="BR137" s="472">
        <v>0</v>
      </c>
      <c r="BS137" s="472">
        <v>0</v>
      </c>
      <c r="BT137" s="472">
        <v>0</v>
      </c>
      <c r="BU137" s="472">
        <v>0</v>
      </c>
      <c r="BV137" s="472">
        <v>0</v>
      </c>
      <c r="BW137" s="472">
        <v>0</v>
      </c>
      <c r="BX137" s="472">
        <v>0</v>
      </c>
      <c r="BY137" s="475">
        <f t="shared" si="66"/>
        <v>25000000</v>
      </c>
      <c r="BZ137" s="471">
        <v>0</v>
      </c>
      <c r="CA137" s="472">
        <v>0</v>
      </c>
      <c r="CB137" s="472">
        <v>0</v>
      </c>
      <c r="CC137" s="472">
        <v>28000000</v>
      </c>
      <c r="CD137" s="472">
        <v>0</v>
      </c>
      <c r="CE137" s="472">
        <v>0</v>
      </c>
      <c r="CF137" s="472">
        <v>0</v>
      </c>
      <c r="CG137" s="472">
        <v>0</v>
      </c>
      <c r="CH137" s="472">
        <v>0</v>
      </c>
      <c r="CI137" s="472">
        <v>0</v>
      </c>
      <c r="CJ137" s="472">
        <v>0</v>
      </c>
      <c r="CK137" s="472">
        <v>0</v>
      </c>
      <c r="CL137" s="472">
        <v>0</v>
      </c>
      <c r="CM137" s="472">
        <v>0</v>
      </c>
      <c r="CN137" s="472">
        <v>0</v>
      </c>
      <c r="CO137" s="472">
        <v>0</v>
      </c>
      <c r="CP137" s="473">
        <f t="shared" si="67"/>
        <v>28000000</v>
      </c>
      <c r="CQ137" s="484" t="s">
        <v>264</v>
      </c>
    </row>
    <row r="138" spans="1:95" x14ac:dyDescent="0.25">
      <c r="A138" s="457" t="s">
        <v>442</v>
      </c>
      <c r="B138" s="515" t="s">
        <v>13</v>
      </c>
      <c r="C138" s="516" t="s">
        <v>1204</v>
      </c>
      <c r="D138" s="460" t="s">
        <v>290</v>
      </c>
      <c r="E138" s="461" t="s">
        <v>267</v>
      </c>
      <c r="F138" s="462" t="s">
        <v>269</v>
      </c>
      <c r="G138" s="463" t="s">
        <v>587</v>
      </c>
      <c r="H138" s="519">
        <v>1905</v>
      </c>
      <c r="I138" s="465" t="s">
        <v>201</v>
      </c>
      <c r="J138" s="516" t="s">
        <v>720</v>
      </c>
      <c r="K138" s="516" t="s">
        <v>1440</v>
      </c>
      <c r="L138" s="516" t="s">
        <v>1038</v>
      </c>
      <c r="M138" s="467">
        <v>1905024</v>
      </c>
      <c r="N138" s="516" t="s">
        <v>1039</v>
      </c>
      <c r="O138" s="467">
        <v>190502400</v>
      </c>
      <c r="P138" s="481" t="s">
        <v>2197</v>
      </c>
      <c r="Q138" s="468">
        <v>1</v>
      </c>
      <c r="R138" s="469">
        <v>1</v>
      </c>
      <c r="S138" s="469">
        <v>1</v>
      </c>
      <c r="T138" s="469">
        <v>1</v>
      </c>
      <c r="U138" s="470">
        <f t="shared" si="70"/>
        <v>4</v>
      </c>
      <c r="V138" s="471">
        <f t="shared" si="59"/>
        <v>44790000</v>
      </c>
      <c r="W138" s="472">
        <f t="shared" si="60"/>
        <v>45000000</v>
      </c>
      <c r="X138" s="472">
        <f t="shared" si="61"/>
        <v>50000000</v>
      </c>
      <c r="Y138" s="472">
        <f t="shared" si="62"/>
        <v>55000000</v>
      </c>
      <c r="Z138" s="473">
        <f t="shared" si="63"/>
        <v>194790000</v>
      </c>
      <c r="AA138" s="474">
        <v>0</v>
      </c>
      <c r="AB138" s="472">
        <v>0</v>
      </c>
      <c r="AC138" s="472">
        <v>0</v>
      </c>
      <c r="AD138" s="472">
        <v>44790000</v>
      </c>
      <c r="AE138" s="472">
        <v>0</v>
      </c>
      <c r="AF138" s="472">
        <v>0</v>
      </c>
      <c r="AG138" s="472">
        <v>0</v>
      </c>
      <c r="AH138" s="472">
        <v>0</v>
      </c>
      <c r="AI138" s="472">
        <v>0</v>
      </c>
      <c r="AJ138" s="472">
        <v>0</v>
      </c>
      <c r="AK138" s="472">
        <v>0</v>
      </c>
      <c r="AL138" s="472">
        <v>0</v>
      </c>
      <c r="AM138" s="472">
        <v>0</v>
      </c>
      <c r="AN138" s="472">
        <v>0</v>
      </c>
      <c r="AO138" s="472">
        <v>0</v>
      </c>
      <c r="AP138" s="472">
        <v>0</v>
      </c>
      <c r="AQ138" s="475">
        <f t="shared" si="64"/>
        <v>44790000</v>
      </c>
      <c r="AR138" s="471">
        <v>0</v>
      </c>
      <c r="AS138" s="472">
        <v>0</v>
      </c>
      <c r="AT138" s="472">
        <v>0</v>
      </c>
      <c r="AU138" s="472">
        <v>45000000</v>
      </c>
      <c r="AV138" s="472">
        <v>0</v>
      </c>
      <c r="AW138" s="472">
        <v>0</v>
      </c>
      <c r="AX138" s="472">
        <v>0</v>
      </c>
      <c r="AY138" s="472">
        <v>0</v>
      </c>
      <c r="AZ138" s="472">
        <v>0</v>
      </c>
      <c r="BA138" s="472">
        <v>0</v>
      </c>
      <c r="BB138" s="472">
        <v>0</v>
      </c>
      <c r="BC138" s="472">
        <v>0</v>
      </c>
      <c r="BD138" s="472">
        <v>0</v>
      </c>
      <c r="BE138" s="472">
        <v>0</v>
      </c>
      <c r="BF138" s="472">
        <v>0</v>
      </c>
      <c r="BG138" s="472">
        <v>0</v>
      </c>
      <c r="BH138" s="473">
        <f t="shared" si="65"/>
        <v>45000000</v>
      </c>
      <c r="BI138" s="474">
        <v>0</v>
      </c>
      <c r="BJ138" s="472">
        <v>0</v>
      </c>
      <c r="BK138" s="472">
        <v>0</v>
      </c>
      <c r="BL138" s="472">
        <v>50000000</v>
      </c>
      <c r="BM138" s="472">
        <v>0</v>
      </c>
      <c r="BN138" s="472">
        <v>0</v>
      </c>
      <c r="BO138" s="472">
        <v>0</v>
      </c>
      <c r="BP138" s="472">
        <v>0</v>
      </c>
      <c r="BQ138" s="472">
        <v>0</v>
      </c>
      <c r="BR138" s="472">
        <v>0</v>
      </c>
      <c r="BS138" s="472">
        <v>0</v>
      </c>
      <c r="BT138" s="472">
        <v>0</v>
      </c>
      <c r="BU138" s="472">
        <v>0</v>
      </c>
      <c r="BV138" s="472">
        <v>0</v>
      </c>
      <c r="BW138" s="472">
        <v>0</v>
      </c>
      <c r="BX138" s="472">
        <v>0</v>
      </c>
      <c r="BY138" s="475">
        <f t="shared" si="66"/>
        <v>50000000</v>
      </c>
      <c r="BZ138" s="471">
        <v>0</v>
      </c>
      <c r="CA138" s="472">
        <v>0</v>
      </c>
      <c r="CB138" s="472">
        <v>0</v>
      </c>
      <c r="CC138" s="472">
        <v>55000000</v>
      </c>
      <c r="CD138" s="472">
        <v>0</v>
      </c>
      <c r="CE138" s="472">
        <v>0</v>
      </c>
      <c r="CF138" s="472">
        <v>0</v>
      </c>
      <c r="CG138" s="472">
        <v>0</v>
      </c>
      <c r="CH138" s="472">
        <v>0</v>
      </c>
      <c r="CI138" s="472">
        <v>0</v>
      </c>
      <c r="CJ138" s="472">
        <v>0</v>
      </c>
      <c r="CK138" s="472">
        <v>0</v>
      </c>
      <c r="CL138" s="472">
        <v>0</v>
      </c>
      <c r="CM138" s="472">
        <v>0</v>
      </c>
      <c r="CN138" s="472">
        <v>0</v>
      </c>
      <c r="CO138" s="472">
        <v>0</v>
      </c>
      <c r="CP138" s="473">
        <f t="shared" si="67"/>
        <v>55000000</v>
      </c>
      <c r="CQ138" s="484" t="s">
        <v>264</v>
      </c>
    </row>
    <row r="139" spans="1:95" x14ac:dyDescent="0.25">
      <c r="A139" s="457" t="s">
        <v>443</v>
      </c>
      <c r="B139" s="515" t="s">
        <v>13</v>
      </c>
      <c r="C139" s="516" t="s">
        <v>1204</v>
      </c>
      <c r="D139" s="460" t="s">
        <v>290</v>
      </c>
      <c r="E139" s="461" t="s">
        <v>267</v>
      </c>
      <c r="F139" s="462" t="s">
        <v>269</v>
      </c>
      <c r="G139" s="463" t="s">
        <v>587</v>
      </c>
      <c r="H139" s="519">
        <v>1905</v>
      </c>
      <c r="I139" s="465" t="s">
        <v>201</v>
      </c>
      <c r="J139" s="459" t="s">
        <v>721</v>
      </c>
      <c r="K139" s="459" t="s">
        <v>1441</v>
      </c>
      <c r="L139" s="459" t="s">
        <v>59</v>
      </c>
      <c r="M139" s="467">
        <v>1905028</v>
      </c>
      <c r="N139" s="516" t="s">
        <v>60</v>
      </c>
      <c r="O139" s="467">
        <v>190502800</v>
      </c>
      <c r="P139" s="481" t="s">
        <v>2197</v>
      </c>
      <c r="Q139" s="468">
        <v>1</v>
      </c>
      <c r="R139" s="469">
        <v>1</v>
      </c>
      <c r="S139" s="469">
        <v>1</v>
      </c>
      <c r="T139" s="469">
        <v>1</v>
      </c>
      <c r="U139" s="470">
        <f t="shared" si="70"/>
        <v>4</v>
      </c>
      <c r="V139" s="471">
        <f t="shared" ref="V139:V202" si="71">AQ139</f>
        <v>22120000</v>
      </c>
      <c r="W139" s="472">
        <f t="shared" ref="W139:W202" si="72">BH139</f>
        <v>23000000</v>
      </c>
      <c r="X139" s="472">
        <f t="shared" ref="X139:X202" si="73">BY139</f>
        <v>26000000</v>
      </c>
      <c r="Y139" s="472">
        <f t="shared" ref="Y139:Y202" si="74">CP139</f>
        <v>30000000</v>
      </c>
      <c r="Z139" s="473">
        <f t="shared" ref="Z139:Z202" si="75">SUM(V139:Y139)</f>
        <v>101120000</v>
      </c>
      <c r="AA139" s="474">
        <v>0</v>
      </c>
      <c r="AB139" s="472">
        <v>0</v>
      </c>
      <c r="AC139" s="472">
        <v>0</v>
      </c>
      <c r="AD139" s="472">
        <v>22120000</v>
      </c>
      <c r="AE139" s="472">
        <v>0</v>
      </c>
      <c r="AF139" s="472">
        <v>0</v>
      </c>
      <c r="AG139" s="472">
        <v>0</v>
      </c>
      <c r="AH139" s="472">
        <v>0</v>
      </c>
      <c r="AI139" s="472">
        <v>0</v>
      </c>
      <c r="AJ139" s="472">
        <v>0</v>
      </c>
      <c r="AK139" s="472">
        <v>0</v>
      </c>
      <c r="AL139" s="472">
        <v>0</v>
      </c>
      <c r="AM139" s="472">
        <v>0</v>
      </c>
      <c r="AN139" s="472">
        <v>0</v>
      </c>
      <c r="AO139" s="472">
        <v>0</v>
      </c>
      <c r="AP139" s="472">
        <v>0</v>
      </c>
      <c r="AQ139" s="475">
        <f t="shared" ref="AQ139:AQ202" si="76">SUM(AA139:AP139)</f>
        <v>22120000</v>
      </c>
      <c r="AR139" s="471">
        <v>0</v>
      </c>
      <c r="AS139" s="472">
        <v>0</v>
      </c>
      <c r="AT139" s="472">
        <v>0</v>
      </c>
      <c r="AU139" s="523">
        <v>23000000</v>
      </c>
      <c r="AV139" s="472">
        <v>0</v>
      </c>
      <c r="AW139" s="472">
        <v>0</v>
      </c>
      <c r="AX139" s="472">
        <v>0</v>
      </c>
      <c r="AY139" s="472">
        <v>0</v>
      </c>
      <c r="AZ139" s="472">
        <v>0</v>
      </c>
      <c r="BA139" s="472">
        <v>0</v>
      </c>
      <c r="BB139" s="472">
        <v>0</v>
      </c>
      <c r="BC139" s="472">
        <v>0</v>
      </c>
      <c r="BD139" s="472">
        <v>0</v>
      </c>
      <c r="BE139" s="472">
        <v>0</v>
      </c>
      <c r="BF139" s="472">
        <v>0</v>
      </c>
      <c r="BG139" s="472">
        <v>0</v>
      </c>
      <c r="BH139" s="473">
        <f t="shared" ref="BH139:BH202" si="77">SUM(AR139:BG139)</f>
        <v>23000000</v>
      </c>
      <c r="BI139" s="474">
        <v>0</v>
      </c>
      <c r="BJ139" s="472">
        <v>0</v>
      </c>
      <c r="BK139" s="472">
        <v>0</v>
      </c>
      <c r="BL139" s="523">
        <v>26000000</v>
      </c>
      <c r="BM139" s="472">
        <v>0</v>
      </c>
      <c r="BN139" s="472">
        <v>0</v>
      </c>
      <c r="BO139" s="472">
        <v>0</v>
      </c>
      <c r="BP139" s="472">
        <v>0</v>
      </c>
      <c r="BQ139" s="472">
        <v>0</v>
      </c>
      <c r="BR139" s="472">
        <v>0</v>
      </c>
      <c r="BS139" s="472">
        <v>0</v>
      </c>
      <c r="BT139" s="472">
        <v>0</v>
      </c>
      <c r="BU139" s="472">
        <v>0</v>
      </c>
      <c r="BV139" s="472">
        <v>0</v>
      </c>
      <c r="BW139" s="472">
        <v>0</v>
      </c>
      <c r="BX139" s="472">
        <v>0</v>
      </c>
      <c r="BY139" s="475">
        <f t="shared" ref="BY139:BY202" si="78">SUM(BI139:BX139)</f>
        <v>26000000</v>
      </c>
      <c r="BZ139" s="471">
        <v>0</v>
      </c>
      <c r="CA139" s="472">
        <v>0</v>
      </c>
      <c r="CB139" s="472">
        <v>0</v>
      </c>
      <c r="CC139" s="523">
        <v>30000000</v>
      </c>
      <c r="CD139" s="472">
        <v>0</v>
      </c>
      <c r="CE139" s="472">
        <v>0</v>
      </c>
      <c r="CF139" s="472">
        <v>0</v>
      </c>
      <c r="CG139" s="472">
        <v>0</v>
      </c>
      <c r="CH139" s="472">
        <v>0</v>
      </c>
      <c r="CI139" s="472">
        <v>0</v>
      </c>
      <c r="CJ139" s="472">
        <v>0</v>
      </c>
      <c r="CK139" s="472">
        <v>0</v>
      </c>
      <c r="CL139" s="472">
        <v>0</v>
      </c>
      <c r="CM139" s="472">
        <v>0</v>
      </c>
      <c r="CN139" s="472">
        <v>0</v>
      </c>
      <c r="CO139" s="472">
        <v>0</v>
      </c>
      <c r="CP139" s="473">
        <f t="shared" ref="CP139:CP202" si="79">SUM(BZ139:CO139)</f>
        <v>30000000</v>
      </c>
      <c r="CQ139" s="484" t="s">
        <v>264</v>
      </c>
    </row>
    <row r="140" spans="1:95" x14ac:dyDescent="0.25">
      <c r="A140" s="457" t="s">
        <v>444</v>
      </c>
      <c r="B140" s="515" t="s">
        <v>13</v>
      </c>
      <c r="C140" s="516" t="s">
        <v>14</v>
      </c>
      <c r="D140" s="460" t="s">
        <v>290</v>
      </c>
      <c r="E140" s="461" t="s">
        <v>267</v>
      </c>
      <c r="F140" s="462" t="s">
        <v>269</v>
      </c>
      <c r="G140" s="463" t="s">
        <v>587</v>
      </c>
      <c r="H140" s="519">
        <v>1905</v>
      </c>
      <c r="I140" s="465" t="s">
        <v>201</v>
      </c>
      <c r="J140" s="459" t="s">
        <v>722</v>
      </c>
      <c r="K140" s="459" t="s">
        <v>1442</v>
      </c>
      <c r="L140" s="459" t="s">
        <v>57</v>
      </c>
      <c r="M140" s="467">
        <v>1905022</v>
      </c>
      <c r="N140" s="516" t="s">
        <v>58</v>
      </c>
      <c r="O140" s="467">
        <v>190502200</v>
      </c>
      <c r="P140" s="481" t="s">
        <v>2197</v>
      </c>
      <c r="Q140" s="468">
        <v>1</v>
      </c>
      <c r="R140" s="469">
        <v>1</v>
      </c>
      <c r="S140" s="469">
        <v>1</v>
      </c>
      <c r="T140" s="469">
        <v>1</v>
      </c>
      <c r="U140" s="470">
        <f t="shared" si="70"/>
        <v>4</v>
      </c>
      <c r="V140" s="471">
        <f t="shared" si="71"/>
        <v>51800000</v>
      </c>
      <c r="W140" s="472">
        <f t="shared" si="72"/>
        <v>52000000</v>
      </c>
      <c r="X140" s="472">
        <f t="shared" si="73"/>
        <v>55000000</v>
      </c>
      <c r="Y140" s="472">
        <f t="shared" si="74"/>
        <v>60000000</v>
      </c>
      <c r="Z140" s="473">
        <f t="shared" si="75"/>
        <v>218800000</v>
      </c>
      <c r="AA140" s="474">
        <v>0</v>
      </c>
      <c r="AB140" s="472">
        <v>0</v>
      </c>
      <c r="AC140" s="472">
        <v>0</v>
      </c>
      <c r="AD140" s="472">
        <v>51800000</v>
      </c>
      <c r="AE140" s="472">
        <v>0</v>
      </c>
      <c r="AF140" s="472">
        <v>0</v>
      </c>
      <c r="AG140" s="472">
        <v>0</v>
      </c>
      <c r="AH140" s="472">
        <v>0</v>
      </c>
      <c r="AI140" s="472">
        <v>0</v>
      </c>
      <c r="AJ140" s="472">
        <v>0</v>
      </c>
      <c r="AK140" s="472">
        <v>0</v>
      </c>
      <c r="AL140" s="472">
        <v>0</v>
      </c>
      <c r="AM140" s="472">
        <v>0</v>
      </c>
      <c r="AN140" s="472">
        <v>0</v>
      </c>
      <c r="AO140" s="472">
        <v>0</v>
      </c>
      <c r="AP140" s="472">
        <v>0</v>
      </c>
      <c r="AQ140" s="475">
        <f t="shared" si="76"/>
        <v>51800000</v>
      </c>
      <c r="AR140" s="471">
        <v>0</v>
      </c>
      <c r="AS140" s="472">
        <v>0</v>
      </c>
      <c r="AT140" s="472">
        <v>0</v>
      </c>
      <c r="AU140" s="523">
        <v>52000000</v>
      </c>
      <c r="AV140" s="472">
        <v>0</v>
      </c>
      <c r="AW140" s="472">
        <v>0</v>
      </c>
      <c r="AX140" s="472">
        <v>0</v>
      </c>
      <c r="AY140" s="472">
        <v>0</v>
      </c>
      <c r="AZ140" s="472">
        <v>0</v>
      </c>
      <c r="BA140" s="472">
        <v>0</v>
      </c>
      <c r="BB140" s="472">
        <v>0</v>
      </c>
      <c r="BC140" s="472">
        <v>0</v>
      </c>
      <c r="BD140" s="472">
        <v>0</v>
      </c>
      <c r="BE140" s="472">
        <v>0</v>
      </c>
      <c r="BF140" s="472">
        <v>0</v>
      </c>
      <c r="BG140" s="472">
        <v>0</v>
      </c>
      <c r="BH140" s="473">
        <f t="shared" si="77"/>
        <v>52000000</v>
      </c>
      <c r="BI140" s="474">
        <v>0</v>
      </c>
      <c r="BJ140" s="472">
        <v>0</v>
      </c>
      <c r="BK140" s="472">
        <v>0</v>
      </c>
      <c r="BL140" s="523">
        <v>55000000</v>
      </c>
      <c r="BM140" s="472">
        <v>0</v>
      </c>
      <c r="BN140" s="472">
        <v>0</v>
      </c>
      <c r="BO140" s="472">
        <v>0</v>
      </c>
      <c r="BP140" s="472">
        <v>0</v>
      </c>
      <c r="BQ140" s="472">
        <v>0</v>
      </c>
      <c r="BR140" s="472">
        <v>0</v>
      </c>
      <c r="BS140" s="472">
        <v>0</v>
      </c>
      <c r="BT140" s="472">
        <v>0</v>
      </c>
      <c r="BU140" s="472">
        <v>0</v>
      </c>
      <c r="BV140" s="472">
        <v>0</v>
      </c>
      <c r="BW140" s="472">
        <v>0</v>
      </c>
      <c r="BX140" s="472">
        <v>0</v>
      </c>
      <c r="BY140" s="475">
        <f t="shared" si="78"/>
        <v>55000000</v>
      </c>
      <c r="BZ140" s="471">
        <v>0</v>
      </c>
      <c r="CA140" s="472">
        <v>0</v>
      </c>
      <c r="CB140" s="472">
        <v>0</v>
      </c>
      <c r="CC140" s="523">
        <v>60000000</v>
      </c>
      <c r="CD140" s="472">
        <v>0</v>
      </c>
      <c r="CE140" s="472">
        <v>0</v>
      </c>
      <c r="CF140" s="472">
        <v>0</v>
      </c>
      <c r="CG140" s="472">
        <v>0</v>
      </c>
      <c r="CH140" s="472">
        <v>0</v>
      </c>
      <c r="CI140" s="472">
        <v>0</v>
      </c>
      <c r="CJ140" s="472">
        <v>0</v>
      </c>
      <c r="CK140" s="472">
        <v>0</v>
      </c>
      <c r="CL140" s="472">
        <v>0</v>
      </c>
      <c r="CM140" s="472">
        <v>0</v>
      </c>
      <c r="CN140" s="472">
        <v>0</v>
      </c>
      <c r="CO140" s="472">
        <v>0</v>
      </c>
      <c r="CP140" s="473">
        <f t="shared" si="79"/>
        <v>60000000</v>
      </c>
      <c r="CQ140" s="484" t="s">
        <v>264</v>
      </c>
    </row>
    <row r="141" spans="1:95" x14ac:dyDescent="0.25">
      <c r="A141" s="457" t="s">
        <v>445</v>
      </c>
      <c r="B141" s="515" t="s">
        <v>13</v>
      </c>
      <c r="C141" s="516" t="s">
        <v>1204</v>
      </c>
      <c r="D141" s="460" t="s">
        <v>290</v>
      </c>
      <c r="E141" s="461" t="s">
        <v>267</v>
      </c>
      <c r="F141" s="462" t="s">
        <v>269</v>
      </c>
      <c r="G141" s="463" t="s">
        <v>587</v>
      </c>
      <c r="H141" s="519">
        <v>1905</v>
      </c>
      <c r="I141" s="465" t="s">
        <v>201</v>
      </c>
      <c r="J141" s="459" t="s">
        <v>723</v>
      </c>
      <c r="K141" s="459" t="s">
        <v>1443</v>
      </c>
      <c r="L141" s="459" t="s">
        <v>63</v>
      </c>
      <c r="M141" s="467">
        <v>1905027</v>
      </c>
      <c r="N141" s="516" t="s">
        <v>1040</v>
      </c>
      <c r="O141" s="467">
        <v>190502700</v>
      </c>
      <c r="P141" s="481" t="s">
        <v>2197</v>
      </c>
      <c r="Q141" s="468">
        <v>1</v>
      </c>
      <c r="R141" s="469">
        <v>1</v>
      </c>
      <c r="S141" s="469">
        <v>1</v>
      </c>
      <c r="T141" s="469">
        <v>1</v>
      </c>
      <c r="U141" s="470">
        <f t="shared" si="70"/>
        <v>4</v>
      </c>
      <c r="V141" s="471">
        <f t="shared" si="71"/>
        <v>21008866.100000001</v>
      </c>
      <c r="W141" s="472">
        <f t="shared" si="72"/>
        <v>10000000</v>
      </c>
      <c r="X141" s="472">
        <f t="shared" si="73"/>
        <v>12000000</v>
      </c>
      <c r="Y141" s="472">
        <f t="shared" si="74"/>
        <v>14000000</v>
      </c>
      <c r="Z141" s="473">
        <f t="shared" si="75"/>
        <v>57008866.100000001</v>
      </c>
      <c r="AA141" s="474">
        <v>0</v>
      </c>
      <c r="AB141" s="472">
        <v>0</v>
      </c>
      <c r="AC141" s="472">
        <v>0</v>
      </c>
      <c r="AD141" s="472">
        <v>21008866.100000001</v>
      </c>
      <c r="AE141" s="472">
        <v>0</v>
      </c>
      <c r="AF141" s="472">
        <v>0</v>
      </c>
      <c r="AG141" s="472">
        <v>0</v>
      </c>
      <c r="AH141" s="472">
        <v>0</v>
      </c>
      <c r="AI141" s="472">
        <v>0</v>
      </c>
      <c r="AJ141" s="472">
        <v>0</v>
      </c>
      <c r="AK141" s="472">
        <v>0</v>
      </c>
      <c r="AL141" s="472">
        <v>0</v>
      </c>
      <c r="AM141" s="472">
        <v>0</v>
      </c>
      <c r="AN141" s="472">
        <v>0</v>
      </c>
      <c r="AO141" s="472">
        <v>0</v>
      </c>
      <c r="AP141" s="472">
        <v>0</v>
      </c>
      <c r="AQ141" s="475">
        <f t="shared" si="76"/>
        <v>21008866.100000001</v>
      </c>
      <c r="AR141" s="471">
        <v>0</v>
      </c>
      <c r="AS141" s="472">
        <v>0</v>
      </c>
      <c r="AT141" s="472">
        <v>0</v>
      </c>
      <c r="AU141" s="523">
        <v>10000000</v>
      </c>
      <c r="AV141" s="472">
        <v>0</v>
      </c>
      <c r="AW141" s="472">
        <v>0</v>
      </c>
      <c r="AX141" s="472">
        <v>0</v>
      </c>
      <c r="AY141" s="472">
        <v>0</v>
      </c>
      <c r="AZ141" s="472">
        <v>0</v>
      </c>
      <c r="BA141" s="472">
        <v>0</v>
      </c>
      <c r="BB141" s="472">
        <v>0</v>
      </c>
      <c r="BC141" s="472">
        <v>0</v>
      </c>
      <c r="BD141" s="472">
        <v>0</v>
      </c>
      <c r="BE141" s="472">
        <v>0</v>
      </c>
      <c r="BF141" s="472">
        <v>0</v>
      </c>
      <c r="BG141" s="472">
        <v>0</v>
      </c>
      <c r="BH141" s="473">
        <f t="shared" si="77"/>
        <v>10000000</v>
      </c>
      <c r="BI141" s="474">
        <v>0</v>
      </c>
      <c r="BJ141" s="472">
        <v>0</v>
      </c>
      <c r="BK141" s="472">
        <v>0</v>
      </c>
      <c r="BL141" s="523">
        <v>12000000</v>
      </c>
      <c r="BM141" s="472">
        <v>0</v>
      </c>
      <c r="BN141" s="472">
        <v>0</v>
      </c>
      <c r="BO141" s="472">
        <v>0</v>
      </c>
      <c r="BP141" s="472">
        <v>0</v>
      </c>
      <c r="BQ141" s="472">
        <v>0</v>
      </c>
      <c r="BR141" s="472">
        <v>0</v>
      </c>
      <c r="BS141" s="472">
        <v>0</v>
      </c>
      <c r="BT141" s="472">
        <v>0</v>
      </c>
      <c r="BU141" s="472">
        <v>0</v>
      </c>
      <c r="BV141" s="472">
        <v>0</v>
      </c>
      <c r="BW141" s="472">
        <v>0</v>
      </c>
      <c r="BX141" s="472">
        <v>0</v>
      </c>
      <c r="BY141" s="475">
        <f t="shared" si="78"/>
        <v>12000000</v>
      </c>
      <c r="BZ141" s="471">
        <v>0</v>
      </c>
      <c r="CA141" s="472">
        <v>0</v>
      </c>
      <c r="CB141" s="472">
        <v>0</v>
      </c>
      <c r="CC141" s="523">
        <v>14000000</v>
      </c>
      <c r="CD141" s="472">
        <v>0</v>
      </c>
      <c r="CE141" s="472">
        <v>0</v>
      </c>
      <c r="CF141" s="472">
        <v>0</v>
      </c>
      <c r="CG141" s="472">
        <v>0</v>
      </c>
      <c r="CH141" s="472">
        <v>0</v>
      </c>
      <c r="CI141" s="472">
        <v>0</v>
      </c>
      <c r="CJ141" s="472">
        <v>0</v>
      </c>
      <c r="CK141" s="472">
        <v>0</v>
      </c>
      <c r="CL141" s="472">
        <v>0</v>
      </c>
      <c r="CM141" s="472">
        <v>0</v>
      </c>
      <c r="CN141" s="472">
        <v>0</v>
      </c>
      <c r="CO141" s="472">
        <v>0</v>
      </c>
      <c r="CP141" s="473">
        <f t="shared" si="79"/>
        <v>14000000</v>
      </c>
      <c r="CQ141" s="484" t="s">
        <v>264</v>
      </c>
    </row>
    <row r="142" spans="1:95" x14ac:dyDescent="0.25">
      <c r="A142" s="457" t="s">
        <v>446</v>
      </c>
      <c r="B142" s="515" t="s">
        <v>13</v>
      </c>
      <c r="C142" s="516" t="s">
        <v>14</v>
      </c>
      <c r="D142" s="460" t="s">
        <v>290</v>
      </c>
      <c r="E142" s="461" t="s">
        <v>267</v>
      </c>
      <c r="F142" s="462" t="s">
        <v>269</v>
      </c>
      <c r="G142" s="463" t="s">
        <v>587</v>
      </c>
      <c r="H142" s="519">
        <v>1905</v>
      </c>
      <c r="I142" s="465" t="s">
        <v>201</v>
      </c>
      <c r="J142" s="516" t="s">
        <v>724</v>
      </c>
      <c r="K142" s="459" t="s">
        <v>1444</v>
      </c>
      <c r="L142" s="459" t="s">
        <v>1034</v>
      </c>
      <c r="M142" s="516">
        <v>1905021</v>
      </c>
      <c r="N142" s="516" t="s">
        <v>1035</v>
      </c>
      <c r="O142" s="516">
        <v>190502100</v>
      </c>
      <c r="P142" s="481" t="s">
        <v>2197</v>
      </c>
      <c r="Q142" s="468">
        <v>1</v>
      </c>
      <c r="R142" s="469">
        <v>1</v>
      </c>
      <c r="S142" s="469">
        <v>1</v>
      </c>
      <c r="T142" s="469">
        <v>1</v>
      </c>
      <c r="U142" s="470">
        <f t="shared" si="70"/>
        <v>4</v>
      </c>
      <c r="V142" s="471">
        <f t="shared" si="71"/>
        <v>34409430</v>
      </c>
      <c r="W142" s="472">
        <f t="shared" si="72"/>
        <v>35000000</v>
      </c>
      <c r="X142" s="472">
        <f t="shared" si="73"/>
        <v>38000000</v>
      </c>
      <c r="Y142" s="472">
        <f t="shared" si="74"/>
        <v>40000000</v>
      </c>
      <c r="Z142" s="473">
        <f t="shared" si="75"/>
        <v>147409430</v>
      </c>
      <c r="AA142" s="474">
        <v>0</v>
      </c>
      <c r="AB142" s="472">
        <v>0</v>
      </c>
      <c r="AC142" s="472">
        <v>0</v>
      </c>
      <c r="AD142" s="472">
        <v>34409430</v>
      </c>
      <c r="AE142" s="472">
        <v>0</v>
      </c>
      <c r="AF142" s="472">
        <v>0</v>
      </c>
      <c r="AG142" s="472">
        <v>0</v>
      </c>
      <c r="AH142" s="472">
        <v>0</v>
      </c>
      <c r="AI142" s="472">
        <v>0</v>
      </c>
      <c r="AJ142" s="472">
        <v>0</v>
      </c>
      <c r="AK142" s="472">
        <v>0</v>
      </c>
      <c r="AL142" s="472">
        <v>0</v>
      </c>
      <c r="AM142" s="472">
        <v>0</v>
      </c>
      <c r="AN142" s="472">
        <v>0</v>
      </c>
      <c r="AO142" s="472">
        <v>0</v>
      </c>
      <c r="AP142" s="472">
        <v>0</v>
      </c>
      <c r="AQ142" s="475">
        <f t="shared" si="76"/>
        <v>34409430</v>
      </c>
      <c r="AR142" s="471">
        <v>0</v>
      </c>
      <c r="AS142" s="472">
        <v>0</v>
      </c>
      <c r="AT142" s="472">
        <v>0</v>
      </c>
      <c r="AU142" s="523">
        <v>35000000</v>
      </c>
      <c r="AV142" s="472">
        <v>0</v>
      </c>
      <c r="AW142" s="472">
        <v>0</v>
      </c>
      <c r="AX142" s="472">
        <v>0</v>
      </c>
      <c r="AY142" s="472">
        <v>0</v>
      </c>
      <c r="AZ142" s="472">
        <v>0</v>
      </c>
      <c r="BA142" s="472">
        <v>0</v>
      </c>
      <c r="BB142" s="472">
        <v>0</v>
      </c>
      <c r="BC142" s="472">
        <v>0</v>
      </c>
      <c r="BD142" s="472">
        <v>0</v>
      </c>
      <c r="BE142" s="472">
        <v>0</v>
      </c>
      <c r="BF142" s="472">
        <v>0</v>
      </c>
      <c r="BG142" s="472">
        <v>0</v>
      </c>
      <c r="BH142" s="473">
        <f t="shared" si="77"/>
        <v>35000000</v>
      </c>
      <c r="BI142" s="474">
        <v>0</v>
      </c>
      <c r="BJ142" s="472">
        <v>0</v>
      </c>
      <c r="BK142" s="472">
        <v>0</v>
      </c>
      <c r="BL142" s="523">
        <v>38000000</v>
      </c>
      <c r="BM142" s="472">
        <v>0</v>
      </c>
      <c r="BN142" s="472">
        <v>0</v>
      </c>
      <c r="BO142" s="472">
        <v>0</v>
      </c>
      <c r="BP142" s="472">
        <v>0</v>
      </c>
      <c r="BQ142" s="472">
        <v>0</v>
      </c>
      <c r="BR142" s="472">
        <v>0</v>
      </c>
      <c r="BS142" s="472">
        <v>0</v>
      </c>
      <c r="BT142" s="472">
        <v>0</v>
      </c>
      <c r="BU142" s="472">
        <v>0</v>
      </c>
      <c r="BV142" s="472">
        <v>0</v>
      </c>
      <c r="BW142" s="472">
        <v>0</v>
      </c>
      <c r="BX142" s="472">
        <v>0</v>
      </c>
      <c r="BY142" s="475">
        <f t="shared" si="78"/>
        <v>38000000</v>
      </c>
      <c r="BZ142" s="471">
        <v>0</v>
      </c>
      <c r="CA142" s="472">
        <v>0</v>
      </c>
      <c r="CB142" s="472">
        <v>0</v>
      </c>
      <c r="CC142" s="523">
        <v>40000000</v>
      </c>
      <c r="CD142" s="472">
        <v>0</v>
      </c>
      <c r="CE142" s="472">
        <v>0</v>
      </c>
      <c r="CF142" s="472">
        <v>0</v>
      </c>
      <c r="CG142" s="472">
        <v>0</v>
      </c>
      <c r="CH142" s="472">
        <v>0</v>
      </c>
      <c r="CI142" s="472">
        <v>0</v>
      </c>
      <c r="CJ142" s="472">
        <v>0</v>
      </c>
      <c r="CK142" s="472">
        <v>0</v>
      </c>
      <c r="CL142" s="472">
        <v>0</v>
      </c>
      <c r="CM142" s="472">
        <v>0</v>
      </c>
      <c r="CN142" s="472">
        <v>0</v>
      </c>
      <c r="CO142" s="472">
        <v>0</v>
      </c>
      <c r="CP142" s="473">
        <f t="shared" si="79"/>
        <v>40000000</v>
      </c>
      <c r="CQ142" s="484" t="s">
        <v>264</v>
      </c>
    </row>
    <row r="143" spans="1:95" x14ac:dyDescent="0.25">
      <c r="A143" s="457" t="s">
        <v>447</v>
      </c>
      <c r="B143" s="515" t="s">
        <v>13</v>
      </c>
      <c r="C143" s="516" t="s">
        <v>14</v>
      </c>
      <c r="D143" s="460" t="s">
        <v>290</v>
      </c>
      <c r="E143" s="461" t="s">
        <v>267</v>
      </c>
      <c r="F143" s="462" t="s">
        <v>269</v>
      </c>
      <c r="G143" s="463" t="s">
        <v>587</v>
      </c>
      <c r="H143" s="519">
        <v>1905</v>
      </c>
      <c r="I143" s="465" t="s">
        <v>201</v>
      </c>
      <c r="J143" s="516" t="s">
        <v>725</v>
      </c>
      <c r="K143" s="459" t="s">
        <v>1445</v>
      </c>
      <c r="L143" s="459" t="s">
        <v>1034</v>
      </c>
      <c r="M143" s="516">
        <v>1905021</v>
      </c>
      <c r="N143" s="516" t="s">
        <v>1035</v>
      </c>
      <c r="O143" s="516">
        <v>190502100</v>
      </c>
      <c r="P143" s="481" t="s">
        <v>2197</v>
      </c>
      <c r="Q143" s="468">
        <v>1</v>
      </c>
      <c r="R143" s="469">
        <v>1</v>
      </c>
      <c r="S143" s="469">
        <v>1</v>
      </c>
      <c r="T143" s="469">
        <v>1</v>
      </c>
      <c r="U143" s="470">
        <f t="shared" si="70"/>
        <v>4</v>
      </c>
      <c r="V143" s="471">
        <f t="shared" si="71"/>
        <v>6000000</v>
      </c>
      <c r="W143" s="472">
        <f t="shared" si="72"/>
        <v>14150000</v>
      </c>
      <c r="X143" s="472">
        <f t="shared" si="73"/>
        <v>20150000</v>
      </c>
      <c r="Y143" s="472">
        <f t="shared" si="74"/>
        <v>23500000</v>
      </c>
      <c r="Z143" s="473">
        <f t="shared" si="75"/>
        <v>63800000</v>
      </c>
      <c r="AA143" s="474">
        <v>0</v>
      </c>
      <c r="AB143" s="472">
        <v>0</v>
      </c>
      <c r="AC143" s="472">
        <v>0</v>
      </c>
      <c r="AD143" s="472">
        <v>6000000</v>
      </c>
      <c r="AE143" s="472">
        <v>0</v>
      </c>
      <c r="AF143" s="472">
        <v>0</v>
      </c>
      <c r="AG143" s="472">
        <v>0</v>
      </c>
      <c r="AH143" s="472">
        <v>0</v>
      </c>
      <c r="AI143" s="472">
        <v>0</v>
      </c>
      <c r="AJ143" s="472">
        <v>0</v>
      </c>
      <c r="AK143" s="472">
        <v>0</v>
      </c>
      <c r="AL143" s="472">
        <v>0</v>
      </c>
      <c r="AM143" s="472">
        <v>0</v>
      </c>
      <c r="AN143" s="472">
        <v>0</v>
      </c>
      <c r="AO143" s="472">
        <v>0</v>
      </c>
      <c r="AP143" s="472">
        <v>0</v>
      </c>
      <c r="AQ143" s="475">
        <f t="shared" si="76"/>
        <v>6000000</v>
      </c>
      <c r="AR143" s="471">
        <v>0</v>
      </c>
      <c r="AS143" s="472">
        <v>0</v>
      </c>
      <c r="AT143" s="472">
        <v>0</v>
      </c>
      <c r="AU143" s="472">
        <v>14150000</v>
      </c>
      <c r="AV143" s="472">
        <v>0</v>
      </c>
      <c r="AW143" s="472">
        <v>0</v>
      </c>
      <c r="AX143" s="472">
        <v>0</v>
      </c>
      <c r="AY143" s="472">
        <v>0</v>
      </c>
      <c r="AZ143" s="472">
        <v>0</v>
      </c>
      <c r="BA143" s="472">
        <v>0</v>
      </c>
      <c r="BB143" s="472">
        <v>0</v>
      </c>
      <c r="BC143" s="472">
        <v>0</v>
      </c>
      <c r="BD143" s="472">
        <v>0</v>
      </c>
      <c r="BE143" s="472">
        <v>0</v>
      </c>
      <c r="BF143" s="472">
        <v>0</v>
      </c>
      <c r="BG143" s="472">
        <v>0</v>
      </c>
      <c r="BH143" s="473">
        <f t="shared" si="77"/>
        <v>14150000</v>
      </c>
      <c r="BI143" s="474">
        <v>0</v>
      </c>
      <c r="BJ143" s="472">
        <v>0</v>
      </c>
      <c r="BK143" s="472">
        <v>0</v>
      </c>
      <c r="BL143" s="472">
        <v>20150000</v>
      </c>
      <c r="BM143" s="472">
        <v>0</v>
      </c>
      <c r="BN143" s="472">
        <v>0</v>
      </c>
      <c r="BO143" s="472">
        <v>0</v>
      </c>
      <c r="BP143" s="472">
        <v>0</v>
      </c>
      <c r="BQ143" s="472">
        <v>0</v>
      </c>
      <c r="BR143" s="472">
        <v>0</v>
      </c>
      <c r="BS143" s="472">
        <v>0</v>
      </c>
      <c r="BT143" s="472">
        <v>0</v>
      </c>
      <c r="BU143" s="472">
        <v>0</v>
      </c>
      <c r="BV143" s="472">
        <v>0</v>
      </c>
      <c r="BW143" s="472">
        <v>0</v>
      </c>
      <c r="BX143" s="472">
        <v>0</v>
      </c>
      <c r="BY143" s="475">
        <f t="shared" si="78"/>
        <v>20150000</v>
      </c>
      <c r="BZ143" s="471">
        <v>0</v>
      </c>
      <c r="CA143" s="472">
        <v>0</v>
      </c>
      <c r="CB143" s="472">
        <v>0</v>
      </c>
      <c r="CC143" s="472">
        <v>23500000</v>
      </c>
      <c r="CD143" s="472">
        <v>0</v>
      </c>
      <c r="CE143" s="472">
        <v>0</v>
      </c>
      <c r="CF143" s="472">
        <v>0</v>
      </c>
      <c r="CG143" s="472">
        <v>0</v>
      </c>
      <c r="CH143" s="472">
        <v>0</v>
      </c>
      <c r="CI143" s="472">
        <v>0</v>
      </c>
      <c r="CJ143" s="472">
        <v>0</v>
      </c>
      <c r="CK143" s="472">
        <v>0</v>
      </c>
      <c r="CL143" s="472">
        <v>0</v>
      </c>
      <c r="CM143" s="472">
        <v>0</v>
      </c>
      <c r="CN143" s="472">
        <v>0</v>
      </c>
      <c r="CO143" s="472">
        <v>0</v>
      </c>
      <c r="CP143" s="473">
        <f t="shared" si="79"/>
        <v>23500000</v>
      </c>
      <c r="CQ143" s="484" t="s">
        <v>264</v>
      </c>
    </row>
    <row r="144" spans="1:95" x14ac:dyDescent="0.25">
      <c r="A144" s="457" t="s">
        <v>448</v>
      </c>
      <c r="B144" s="488" t="s">
        <v>13</v>
      </c>
      <c r="C144" s="489" t="s">
        <v>1204</v>
      </c>
      <c r="D144" s="460" t="s">
        <v>290</v>
      </c>
      <c r="E144" s="461" t="s">
        <v>267</v>
      </c>
      <c r="F144" s="524" t="s">
        <v>269</v>
      </c>
      <c r="G144" s="525" t="s">
        <v>12</v>
      </c>
      <c r="H144" s="526">
        <v>1906</v>
      </c>
      <c r="I144" s="520" t="s">
        <v>201</v>
      </c>
      <c r="J144" s="527" t="s">
        <v>726</v>
      </c>
      <c r="K144" s="489" t="s">
        <v>1446</v>
      </c>
      <c r="L144" s="489" t="s">
        <v>1041</v>
      </c>
      <c r="M144" s="528">
        <v>1906044</v>
      </c>
      <c r="N144" s="528" t="s">
        <v>1042</v>
      </c>
      <c r="O144" s="528">
        <v>190604400</v>
      </c>
      <c r="P144" s="481" t="s">
        <v>2198</v>
      </c>
      <c r="Q144" s="521">
        <v>20846</v>
      </c>
      <c r="R144" s="522">
        <v>20846</v>
      </c>
      <c r="S144" s="522">
        <v>20846</v>
      </c>
      <c r="T144" s="522">
        <v>20846</v>
      </c>
      <c r="U144" s="529">
        <v>20846</v>
      </c>
      <c r="V144" s="471">
        <f t="shared" si="71"/>
        <v>28652625573</v>
      </c>
      <c r="W144" s="472">
        <f t="shared" si="72"/>
        <v>28551381242</v>
      </c>
      <c r="X144" s="472">
        <f t="shared" si="73"/>
        <v>29297309176.740002</v>
      </c>
      <c r="Y144" s="472">
        <f t="shared" si="74"/>
        <v>29233099176.740002</v>
      </c>
      <c r="Z144" s="473">
        <f t="shared" si="75"/>
        <v>115734415168.48001</v>
      </c>
      <c r="AA144" s="474">
        <v>0</v>
      </c>
      <c r="AB144" s="472">
        <v>0</v>
      </c>
      <c r="AC144" s="472">
        <v>0</v>
      </c>
      <c r="AD144" s="472">
        <v>11240163941</v>
      </c>
      <c r="AE144" s="472">
        <v>0</v>
      </c>
      <c r="AF144" s="472">
        <v>0</v>
      </c>
      <c r="AG144" s="472">
        <v>0</v>
      </c>
      <c r="AH144" s="472">
        <v>0</v>
      </c>
      <c r="AI144" s="472">
        <v>0</v>
      </c>
      <c r="AJ144" s="472">
        <v>0</v>
      </c>
      <c r="AK144" s="472">
        <v>0</v>
      </c>
      <c r="AL144" s="472">
        <v>0</v>
      </c>
      <c r="AM144" s="472">
        <v>2520406781</v>
      </c>
      <c r="AN144" s="472">
        <v>0</v>
      </c>
      <c r="AO144" s="472">
        <v>0</v>
      </c>
      <c r="AP144" s="472">
        <f>323240246+14454640664+114173941</f>
        <v>14892054851</v>
      </c>
      <c r="AQ144" s="475">
        <f t="shared" si="76"/>
        <v>28652625573</v>
      </c>
      <c r="AR144" s="471">
        <v>0</v>
      </c>
      <c r="AS144" s="472">
        <v>0</v>
      </c>
      <c r="AT144" s="472">
        <v>0</v>
      </c>
      <c r="AU144" s="472">
        <v>11240163941</v>
      </c>
      <c r="AV144" s="472">
        <v>0</v>
      </c>
      <c r="AW144" s="472">
        <v>0</v>
      </c>
      <c r="AX144" s="472">
        <v>0</v>
      </c>
      <c r="AY144" s="472">
        <v>0</v>
      </c>
      <c r="AZ144" s="472">
        <v>0</v>
      </c>
      <c r="BA144" s="472">
        <v>0</v>
      </c>
      <c r="BB144" s="472">
        <v>0</v>
      </c>
      <c r="BC144" s="472">
        <v>0</v>
      </c>
      <c r="BD144" s="472">
        <v>2520406781</v>
      </c>
      <c r="BE144" s="472">
        <v>0</v>
      </c>
      <c r="BF144" s="472">
        <v>0</v>
      </c>
      <c r="BG144" s="472">
        <f>14454640664+336169856</f>
        <v>14790810520</v>
      </c>
      <c r="BH144" s="473">
        <f t="shared" si="77"/>
        <v>28551381242</v>
      </c>
      <c r="BI144" s="474">
        <v>0</v>
      </c>
      <c r="BJ144" s="472">
        <v>0</v>
      </c>
      <c r="BK144" s="472">
        <v>0</v>
      </c>
      <c r="BL144" s="472">
        <v>11470163941</v>
      </c>
      <c r="BM144" s="472">
        <v>0</v>
      </c>
      <c r="BN144" s="472">
        <v>0</v>
      </c>
      <c r="BO144" s="472">
        <v>0</v>
      </c>
      <c r="BP144" s="472">
        <v>0</v>
      </c>
      <c r="BQ144" s="472">
        <v>0</v>
      </c>
      <c r="BR144" s="472">
        <v>0</v>
      </c>
      <c r="BS144" s="472">
        <v>0</v>
      </c>
      <c r="BT144" s="472">
        <v>0</v>
      </c>
      <c r="BU144" s="472">
        <v>2931677018.4499998</v>
      </c>
      <c r="BV144" s="472">
        <v>0</v>
      </c>
      <c r="BW144" s="472"/>
      <c r="BX144" s="472">
        <v>14895468217.290001</v>
      </c>
      <c r="BY144" s="475">
        <f t="shared" si="78"/>
        <v>29297309176.740002</v>
      </c>
      <c r="BZ144" s="471">
        <v>0</v>
      </c>
      <c r="CA144" s="472">
        <v>0</v>
      </c>
      <c r="CB144" s="472">
        <v>0</v>
      </c>
      <c r="CC144" s="472">
        <v>11405953941</v>
      </c>
      <c r="CD144" s="472">
        <v>0</v>
      </c>
      <c r="CE144" s="472">
        <v>0</v>
      </c>
      <c r="CF144" s="472">
        <v>0</v>
      </c>
      <c r="CG144" s="472">
        <v>0</v>
      </c>
      <c r="CH144" s="472">
        <v>0</v>
      </c>
      <c r="CI144" s="472">
        <v>0</v>
      </c>
      <c r="CJ144" s="472">
        <v>0</v>
      </c>
      <c r="CK144" s="472">
        <v>0</v>
      </c>
      <c r="CL144" s="472">
        <v>2931677018.4499998</v>
      </c>
      <c r="CM144" s="472">
        <v>0</v>
      </c>
      <c r="CN144" s="472">
        <v>0</v>
      </c>
      <c r="CO144" s="472">
        <v>14895468217.290001</v>
      </c>
      <c r="CP144" s="473">
        <f t="shared" si="79"/>
        <v>29233099176.740002</v>
      </c>
      <c r="CQ144" s="530" t="s">
        <v>264</v>
      </c>
    </row>
    <row r="145" spans="1:95" x14ac:dyDescent="0.25">
      <c r="A145" s="457" t="s">
        <v>449</v>
      </c>
      <c r="B145" s="515" t="s">
        <v>7</v>
      </c>
      <c r="C145" s="531" t="s">
        <v>13</v>
      </c>
      <c r="D145" s="460" t="s">
        <v>1211</v>
      </c>
      <c r="E145" s="461" t="s">
        <v>267</v>
      </c>
      <c r="F145" s="462" t="s">
        <v>269</v>
      </c>
      <c r="G145" s="525" t="s">
        <v>12</v>
      </c>
      <c r="H145" s="526">
        <v>1906</v>
      </c>
      <c r="I145" s="520" t="s">
        <v>201</v>
      </c>
      <c r="J145" s="489" t="s">
        <v>727</v>
      </c>
      <c r="K145" s="489" t="s">
        <v>1447</v>
      </c>
      <c r="L145" s="489" t="s">
        <v>1043</v>
      </c>
      <c r="M145" s="514">
        <v>1906001</v>
      </c>
      <c r="N145" s="531" t="s">
        <v>1044</v>
      </c>
      <c r="O145" s="514">
        <v>190600100</v>
      </c>
      <c r="P145" s="481" t="s">
        <v>2197</v>
      </c>
      <c r="Q145" s="521">
        <v>0.2</v>
      </c>
      <c r="R145" s="522">
        <v>0.8</v>
      </c>
      <c r="S145" s="522">
        <v>0</v>
      </c>
      <c r="T145" s="522">
        <v>0</v>
      </c>
      <c r="U145" s="470">
        <f>Q145+R145+S145+T145</f>
        <v>1</v>
      </c>
      <c r="V145" s="471">
        <f t="shared" si="71"/>
        <v>100000000</v>
      </c>
      <c r="W145" s="472">
        <f t="shared" si="72"/>
        <v>100000000</v>
      </c>
      <c r="X145" s="472">
        <f t="shared" si="73"/>
        <v>0</v>
      </c>
      <c r="Y145" s="472">
        <f t="shared" si="74"/>
        <v>0</v>
      </c>
      <c r="Z145" s="473">
        <f t="shared" si="75"/>
        <v>200000000</v>
      </c>
      <c r="AA145" s="474">
        <v>0</v>
      </c>
      <c r="AB145" s="472">
        <v>0</v>
      </c>
      <c r="AC145" s="472">
        <v>0</v>
      </c>
      <c r="AD145" s="472">
        <v>0</v>
      </c>
      <c r="AE145" s="472">
        <v>0</v>
      </c>
      <c r="AF145" s="472">
        <v>0</v>
      </c>
      <c r="AG145" s="472">
        <v>0</v>
      </c>
      <c r="AH145" s="472">
        <v>0</v>
      </c>
      <c r="AI145" s="472">
        <v>0</v>
      </c>
      <c r="AJ145" s="472">
        <v>0</v>
      </c>
      <c r="AK145" s="472">
        <v>0</v>
      </c>
      <c r="AL145" s="472">
        <v>0</v>
      </c>
      <c r="AM145" s="472">
        <v>0</v>
      </c>
      <c r="AN145" s="472">
        <v>0</v>
      </c>
      <c r="AO145" s="472">
        <v>0</v>
      </c>
      <c r="AP145" s="472">
        <v>100000000</v>
      </c>
      <c r="AQ145" s="475">
        <f t="shared" si="76"/>
        <v>100000000</v>
      </c>
      <c r="AR145" s="471">
        <v>0</v>
      </c>
      <c r="AS145" s="472">
        <v>0</v>
      </c>
      <c r="AT145" s="472">
        <v>0</v>
      </c>
      <c r="AU145" s="472">
        <v>0</v>
      </c>
      <c r="AV145" s="472">
        <v>0</v>
      </c>
      <c r="AW145" s="472">
        <v>0</v>
      </c>
      <c r="AX145" s="472">
        <v>0</v>
      </c>
      <c r="AY145" s="472">
        <v>0</v>
      </c>
      <c r="AZ145" s="472">
        <v>0</v>
      </c>
      <c r="BA145" s="472">
        <v>0</v>
      </c>
      <c r="BB145" s="472">
        <v>0</v>
      </c>
      <c r="BC145" s="472">
        <v>0</v>
      </c>
      <c r="BD145" s="472">
        <v>0</v>
      </c>
      <c r="BE145" s="472">
        <v>0</v>
      </c>
      <c r="BF145" s="472">
        <v>0</v>
      </c>
      <c r="BG145" s="472">
        <v>100000000</v>
      </c>
      <c r="BH145" s="473">
        <f t="shared" si="77"/>
        <v>100000000</v>
      </c>
      <c r="BI145" s="474">
        <v>0</v>
      </c>
      <c r="BJ145" s="472">
        <v>0</v>
      </c>
      <c r="BK145" s="472">
        <v>0</v>
      </c>
      <c r="BL145" s="472">
        <v>0</v>
      </c>
      <c r="BM145" s="472">
        <v>0</v>
      </c>
      <c r="BN145" s="472">
        <v>0</v>
      </c>
      <c r="BO145" s="472">
        <v>0</v>
      </c>
      <c r="BP145" s="472">
        <v>0</v>
      </c>
      <c r="BQ145" s="472">
        <v>0</v>
      </c>
      <c r="BR145" s="472">
        <v>0</v>
      </c>
      <c r="BS145" s="472">
        <v>0</v>
      </c>
      <c r="BT145" s="472">
        <v>0</v>
      </c>
      <c r="BU145" s="472">
        <v>0</v>
      </c>
      <c r="BV145" s="472">
        <v>0</v>
      </c>
      <c r="BW145" s="472">
        <v>0</v>
      </c>
      <c r="BX145" s="472">
        <v>0</v>
      </c>
      <c r="BY145" s="475">
        <f t="shared" si="78"/>
        <v>0</v>
      </c>
      <c r="BZ145" s="471">
        <v>0</v>
      </c>
      <c r="CA145" s="472">
        <v>0</v>
      </c>
      <c r="CB145" s="472">
        <v>0</v>
      </c>
      <c r="CC145" s="472">
        <v>0</v>
      </c>
      <c r="CD145" s="472">
        <v>0</v>
      </c>
      <c r="CE145" s="472">
        <v>0</v>
      </c>
      <c r="CF145" s="472">
        <v>0</v>
      </c>
      <c r="CG145" s="472">
        <v>0</v>
      </c>
      <c r="CH145" s="472">
        <v>0</v>
      </c>
      <c r="CI145" s="472">
        <v>0</v>
      </c>
      <c r="CJ145" s="472">
        <v>0</v>
      </c>
      <c r="CK145" s="472">
        <v>0</v>
      </c>
      <c r="CL145" s="472">
        <v>0</v>
      </c>
      <c r="CM145" s="472">
        <v>0</v>
      </c>
      <c r="CN145" s="472">
        <v>0</v>
      </c>
      <c r="CO145" s="472">
        <v>0</v>
      </c>
      <c r="CP145" s="473">
        <f t="shared" si="79"/>
        <v>0</v>
      </c>
      <c r="CQ145" s="530" t="s">
        <v>264</v>
      </c>
    </row>
    <row r="146" spans="1:95" x14ac:dyDescent="0.25">
      <c r="A146" s="457" t="s">
        <v>450</v>
      </c>
      <c r="B146" s="515" t="s">
        <v>13</v>
      </c>
      <c r="C146" s="531" t="s">
        <v>7</v>
      </c>
      <c r="D146" s="460" t="s">
        <v>290</v>
      </c>
      <c r="E146" s="461" t="s">
        <v>267</v>
      </c>
      <c r="F146" s="462" t="s">
        <v>269</v>
      </c>
      <c r="G146" s="525" t="s">
        <v>12</v>
      </c>
      <c r="H146" s="526">
        <v>1906</v>
      </c>
      <c r="I146" s="520" t="s">
        <v>201</v>
      </c>
      <c r="J146" s="489" t="s">
        <v>728</v>
      </c>
      <c r="K146" s="489" t="s">
        <v>1448</v>
      </c>
      <c r="L146" s="489" t="s">
        <v>1045</v>
      </c>
      <c r="M146" s="514">
        <v>1906005</v>
      </c>
      <c r="N146" s="531" t="s">
        <v>1046</v>
      </c>
      <c r="O146" s="514">
        <v>190600500</v>
      </c>
      <c r="P146" s="481" t="s">
        <v>2197</v>
      </c>
      <c r="Q146" s="521">
        <v>0.2</v>
      </c>
      <c r="R146" s="522">
        <v>0.8</v>
      </c>
      <c r="S146" s="522">
        <v>0</v>
      </c>
      <c r="T146" s="522">
        <v>0</v>
      </c>
      <c r="U146" s="470">
        <f>Q146+R146+S146+T146</f>
        <v>1</v>
      </c>
      <c r="V146" s="471">
        <f t="shared" si="71"/>
        <v>37812729.329999998</v>
      </c>
      <c r="W146" s="472">
        <f t="shared" si="72"/>
        <v>37812729.329999998</v>
      </c>
      <c r="X146" s="472">
        <f t="shared" si="73"/>
        <v>0</v>
      </c>
      <c r="Y146" s="472">
        <f t="shared" si="74"/>
        <v>0</v>
      </c>
      <c r="Z146" s="473">
        <f t="shared" si="75"/>
        <v>75625458.659999996</v>
      </c>
      <c r="AA146" s="474">
        <v>0</v>
      </c>
      <c r="AB146" s="472">
        <v>0</v>
      </c>
      <c r="AC146" s="472">
        <v>0</v>
      </c>
      <c r="AD146" s="472">
        <v>0</v>
      </c>
      <c r="AE146" s="472">
        <v>0</v>
      </c>
      <c r="AF146" s="472">
        <v>0</v>
      </c>
      <c r="AG146" s="472">
        <v>0</v>
      </c>
      <c r="AH146" s="472">
        <v>0</v>
      </c>
      <c r="AI146" s="472">
        <v>0</v>
      </c>
      <c r="AJ146" s="472">
        <v>0</v>
      </c>
      <c r="AK146" s="472">
        <v>0</v>
      </c>
      <c r="AL146" s="472">
        <v>0</v>
      </c>
      <c r="AM146" s="472">
        <v>0</v>
      </c>
      <c r="AN146" s="472">
        <v>0</v>
      </c>
      <c r="AO146" s="472">
        <v>0</v>
      </c>
      <c r="AP146" s="472">
        <v>37812729.329999998</v>
      </c>
      <c r="AQ146" s="475">
        <f t="shared" si="76"/>
        <v>37812729.329999998</v>
      </c>
      <c r="AR146" s="471">
        <v>0</v>
      </c>
      <c r="AS146" s="472">
        <v>0</v>
      </c>
      <c r="AT146" s="472">
        <v>0</v>
      </c>
      <c r="AU146" s="472">
        <v>0</v>
      </c>
      <c r="AV146" s="472">
        <v>0</v>
      </c>
      <c r="AW146" s="472">
        <v>0</v>
      </c>
      <c r="AX146" s="472">
        <v>0</v>
      </c>
      <c r="AY146" s="472">
        <v>0</v>
      </c>
      <c r="AZ146" s="472">
        <v>0</v>
      </c>
      <c r="BA146" s="472">
        <v>0</v>
      </c>
      <c r="BB146" s="472">
        <v>0</v>
      </c>
      <c r="BC146" s="472">
        <v>0</v>
      </c>
      <c r="BD146" s="472">
        <v>0</v>
      </c>
      <c r="BE146" s="472">
        <v>0</v>
      </c>
      <c r="BF146" s="472">
        <v>0</v>
      </c>
      <c r="BG146" s="472">
        <v>37812729.329999998</v>
      </c>
      <c r="BH146" s="473">
        <f t="shared" si="77"/>
        <v>37812729.329999998</v>
      </c>
      <c r="BI146" s="474">
        <v>0</v>
      </c>
      <c r="BJ146" s="472">
        <v>0</v>
      </c>
      <c r="BK146" s="472">
        <v>0</v>
      </c>
      <c r="BL146" s="472">
        <v>0</v>
      </c>
      <c r="BM146" s="472">
        <v>0</v>
      </c>
      <c r="BN146" s="472">
        <v>0</v>
      </c>
      <c r="BO146" s="472">
        <v>0</v>
      </c>
      <c r="BP146" s="472">
        <v>0</v>
      </c>
      <c r="BQ146" s="472">
        <v>0</v>
      </c>
      <c r="BR146" s="472">
        <v>0</v>
      </c>
      <c r="BS146" s="472">
        <v>0</v>
      </c>
      <c r="BT146" s="472">
        <v>0</v>
      </c>
      <c r="BU146" s="472">
        <v>0</v>
      </c>
      <c r="BV146" s="472">
        <v>0</v>
      </c>
      <c r="BW146" s="472">
        <v>0</v>
      </c>
      <c r="BX146" s="472">
        <v>0</v>
      </c>
      <c r="BY146" s="475">
        <f t="shared" si="78"/>
        <v>0</v>
      </c>
      <c r="BZ146" s="471">
        <v>0</v>
      </c>
      <c r="CA146" s="472">
        <v>0</v>
      </c>
      <c r="CB146" s="472">
        <v>0</v>
      </c>
      <c r="CC146" s="472">
        <v>0</v>
      </c>
      <c r="CD146" s="472">
        <v>0</v>
      </c>
      <c r="CE146" s="472">
        <v>0</v>
      </c>
      <c r="CF146" s="472">
        <v>0</v>
      </c>
      <c r="CG146" s="472">
        <v>0</v>
      </c>
      <c r="CH146" s="472">
        <v>0</v>
      </c>
      <c r="CI146" s="472">
        <v>0</v>
      </c>
      <c r="CJ146" s="472">
        <v>0</v>
      </c>
      <c r="CK146" s="472">
        <v>0</v>
      </c>
      <c r="CL146" s="472">
        <v>0</v>
      </c>
      <c r="CM146" s="472">
        <v>0</v>
      </c>
      <c r="CN146" s="472">
        <v>0</v>
      </c>
      <c r="CO146" s="472">
        <v>0</v>
      </c>
      <c r="CP146" s="473">
        <f t="shared" si="79"/>
        <v>0</v>
      </c>
      <c r="CQ146" s="530" t="s">
        <v>264</v>
      </c>
    </row>
    <row r="147" spans="1:95" x14ac:dyDescent="0.25">
      <c r="A147" s="457" t="s">
        <v>451</v>
      </c>
      <c r="B147" s="458" t="s">
        <v>13</v>
      </c>
      <c r="C147" s="459" t="s">
        <v>7</v>
      </c>
      <c r="D147" s="460" t="s">
        <v>287</v>
      </c>
      <c r="E147" s="461" t="s">
        <v>267</v>
      </c>
      <c r="F147" s="462" t="s">
        <v>276</v>
      </c>
      <c r="G147" s="463" t="s">
        <v>38</v>
      </c>
      <c r="H147" s="464">
        <v>2201</v>
      </c>
      <c r="I147" s="465" t="s">
        <v>201</v>
      </c>
      <c r="J147" s="459" t="s">
        <v>1678</v>
      </c>
      <c r="K147" s="459" t="s">
        <v>1449</v>
      </c>
      <c r="L147" s="459" t="s">
        <v>1047</v>
      </c>
      <c r="M147" s="467">
        <v>2201001</v>
      </c>
      <c r="N147" s="459" t="s">
        <v>1048</v>
      </c>
      <c r="O147" s="467">
        <v>220100100</v>
      </c>
      <c r="P147" s="481" t="s">
        <v>2197</v>
      </c>
      <c r="Q147" s="468">
        <v>0</v>
      </c>
      <c r="R147" s="469">
        <v>1</v>
      </c>
      <c r="S147" s="469">
        <v>0</v>
      </c>
      <c r="T147" s="469">
        <v>0</v>
      </c>
      <c r="U147" s="470">
        <f>Q147+R147+S147+T147</f>
        <v>1</v>
      </c>
      <c r="V147" s="471">
        <f t="shared" si="71"/>
        <v>0</v>
      </c>
      <c r="W147" s="472">
        <f t="shared" si="72"/>
        <v>130000000</v>
      </c>
      <c r="X147" s="472">
        <f t="shared" si="73"/>
        <v>0</v>
      </c>
      <c r="Y147" s="472">
        <f t="shared" si="74"/>
        <v>0</v>
      </c>
      <c r="Z147" s="473">
        <f t="shared" si="75"/>
        <v>130000000</v>
      </c>
      <c r="AA147" s="474">
        <v>0</v>
      </c>
      <c r="AB147" s="472">
        <v>0</v>
      </c>
      <c r="AC147" s="472">
        <v>0</v>
      </c>
      <c r="AD147" s="472">
        <v>0</v>
      </c>
      <c r="AE147" s="472">
        <v>0</v>
      </c>
      <c r="AF147" s="472">
        <v>0</v>
      </c>
      <c r="AG147" s="472">
        <v>0</v>
      </c>
      <c r="AH147" s="472">
        <v>0</v>
      </c>
      <c r="AI147" s="472">
        <v>0</v>
      </c>
      <c r="AJ147" s="472">
        <v>0</v>
      </c>
      <c r="AK147" s="472">
        <v>0</v>
      </c>
      <c r="AL147" s="472">
        <v>0</v>
      </c>
      <c r="AM147" s="472">
        <v>0</v>
      </c>
      <c r="AN147" s="472">
        <v>0</v>
      </c>
      <c r="AO147" s="472">
        <v>0</v>
      </c>
      <c r="AP147" s="472">
        <v>0</v>
      </c>
      <c r="AQ147" s="475">
        <f t="shared" si="76"/>
        <v>0</v>
      </c>
      <c r="AR147" s="471">
        <v>0</v>
      </c>
      <c r="AS147" s="472">
        <v>0</v>
      </c>
      <c r="AT147" s="472">
        <v>0</v>
      </c>
      <c r="AU147" s="472">
        <v>0</v>
      </c>
      <c r="AV147" s="472">
        <v>0</v>
      </c>
      <c r="AW147" s="472">
        <v>0</v>
      </c>
      <c r="AX147" s="472">
        <v>30000000</v>
      </c>
      <c r="AY147" s="472">
        <v>80000000</v>
      </c>
      <c r="AZ147" s="472">
        <v>0</v>
      </c>
      <c r="BA147" s="472">
        <v>0</v>
      </c>
      <c r="BB147" s="472">
        <v>0</v>
      </c>
      <c r="BC147" s="472">
        <v>0</v>
      </c>
      <c r="BD147" s="472">
        <v>0</v>
      </c>
      <c r="BE147" s="472">
        <v>0</v>
      </c>
      <c r="BF147" s="472">
        <v>0</v>
      </c>
      <c r="BG147" s="472">
        <v>20000000</v>
      </c>
      <c r="BH147" s="473">
        <f t="shared" si="77"/>
        <v>130000000</v>
      </c>
      <c r="BI147" s="474">
        <v>0</v>
      </c>
      <c r="BJ147" s="472">
        <v>0</v>
      </c>
      <c r="BK147" s="472">
        <v>0</v>
      </c>
      <c r="BL147" s="472">
        <v>0</v>
      </c>
      <c r="BM147" s="472">
        <v>0</v>
      </c>
      <c r="BN147" s="472">
        <v>0</v>
      </c>
      <c r="BO147" s="472">
        <v>0</v>
      </c>
      <c r="BP147" s="472">
        <v>0</v>
      </c>
      <c r="BQ147" s="472">
        <v>0</v>
      </c>
      <c r="BR147" s="472">
        <v>0</v>
      </c>
      <c r="BS147" s="472">
        <v>0</v>
      </c>
      <c r="BT147" s="472">
        <v>0</v>
      </c>
      <c r="BU147" s="472">
        <v>0</v>
      </c>
      <c r="BV147" s="472">
        <v>0</v>
      </c>
      <c r="BW147" s="472">
        <v>0</v>
      </c>
      <c r="BX147" s="472">
        <v>0</v>
      </c>
      <c r="BY147" s="475">
        <f t="shared" si="78"/>
        <v>0</v>
      </c>
      <c r="BZ147" s="471">
        <v>0</v>
      </c>
      <c r="CA147" s="472">
        <v>0</v>
      </c>
      <c r="CB147" s="472">
        <v>0</v>
      </c>
      <c r="CC147" s="472">
        <v>0</v>
      </c>
      <c r="CD147" s="472">
        <v>0</v>
      </c>
      <c r="CE147" s="472">
        <v>0</v>
      </c>
      <c r="CF147" s="472">
        <v>0</v>
      </c>
      <c r="CG147" s="472">
        <v>0</v>
      </c>
      <c r="CH147" s="472">
        <v>0</v>
      </c>
      <c r="CI147" s="472">
        <v>0</v>
      </c>
      <c r="CJ147" s="472">
        <v>0</v>
      </c>
      <c r="CK147" s="472">
        <v>0</v>
      </c>
      <c r="CL147" s="472">
        <v>0</v>
      </c>
      <c r="CM147" s="472">
        <v>0</v>
      </c>
      <c r="CN147" s="472">
        <v>0</v>
      </c>
      <c r="CO147" s="472">
        <v>0</v>
      </c>
      <c r="CP147" s="473">
        <f t="shared" si="79"/>
        <v>0</v>
      </c>
      <c r="CQ147" s="461" t="s">
        <v>270</v>
      </c>
    </row>
    <row r="148" spans="1:95" x14ac:dyDescent="0.25">
      <c r="A148" s="457" t="s">
        <v>452</v>
      </c>
      <c r="B148" s="458" t="s">
        <v>13</v>
      </c>
      <c r="C148" s="459" t="s">
        <v>1204</v>
      </c>
      <c r="D148" s="460" t="s">
        <v>287</v>
      </c>
      <c r="E148" s="461" t="s">
        <v>267</v>
      </c>
      <c r="F148" s="462" t="s">
        <v>276</v>
      </c>
      <c r="G148" s="463" t="s">
        <v>38</v>
      </c>
      <c r="H148" s="464">
        <v>2201</v>
      </c>
      <c r="I148" s="465" t="s">
        <v>201</v>
      </c>
      <c r="J148" s="459" t="s">
        <v>729</v>
      </c>
      <c r="K148" s="459" t="s">
        <v>1450</v>
      </c>
      <c r="L148" s="459" t="s">
        <v>1047</v>
      </c>
      <c r="M148" s="467">
        <v>2201001</v>
      </c>
      <c r="N148" s="459" t="s">
        <v>1048</v>
      </c>
      <c r="O148" s="467">
        <v>220100100</v>
      </c>
      <c r="P148" s="481" t="s">
        <v>2198</v>
      </c>
      <c r="Q148" s="468">
        <v>0</v>
      </c>
      <c r="R148" s="469">
        <v>1</v>
      </c>
      <c r="S148" s="522">
        <v>1</v>
      </c>
      <c r="T148" s="522">
        <v>1</v>
      </c>
      <c r="U148" s="470">
        <v>1</v>
      </c>
      <c r="V148" s="471">
        <f t="shared" si="71"/>
        <v>0</v>
      </c>
      <c r="W148" s="472">
        <f t="shared" si="72"/>
        <v>55000000</v>
      </c>
      <c r="X148" s="472">
        <f t="shared" si="73"/>
        <v>100000000</v>
      </c>
      <c r="Y148" s="472">
        <f t="shared" si="74"/>
        <v>75000000</v>
      </c>
      <c r="Z148" s="473">
        <f t="shared" si="75"/>
        <v>230000000</v>
      </c>
      <c r="AA148" s="474">
        <v>0</v>
      </c>
      <c r="AB148" s="472">
        <v>0</v>
      </c>
      <c r="AC148" s="472">
        <v>0</v>
      </c>
      <c r="AD148" s="472">
        <v>0</v>
      </c>
      <c r="AE148" s="472">
        <v>0</v>
      </c>
      <c r="AF148" s="472">
        <v>0</v>
      </c>
      <c r="AG148" s="472">
        <v>0</v>
      </c>
      <c r="AH148" s="472">
        <v>0</v>
      </c>
      <c r="AI148" s="472">
        <v>0</v>
      </c>
      <c r="AJ148" s="472">
        <v>0</v>
      </c>
      <c r="AK148" s="472">
        <v>0</v>
      </c>
      <c r="AL148" s="472">
        <v>0</v>
      </c>
      <c r="AM148" s="472">
        <v>0</v>
      </c>
      <c r="AN148" s="472">
        <v>0</v>
      </c>
      <c r="AO148" s="472">
        <v>0</v>
      </c>
      <c r="AP148" s="472">
        <v>0</v>
      </c>
      <c r="AQ148" s="475">
        <f t="shared" si="76"/>
        <v>0</v>
      </c>
      <c r="AR148" s="471">
        <v>55000000</v>
      </c>
      <c r="AS148" s="472">
        <v>0</v>
      </c>
      <c r="AT148" s="472">
        <v>0</v>
      </c>
      <c r="AU148" s="472">
        <v>0</v>
      </c>
      <c r="AV148" s="472">
        <v>0</v>
      </c>
      <c r="AW148" s="472">
        <v>0</v>
      </c>
      <c r="AX148" s="472">
        <v>0</v>
      </c>
      <c r="AY148" s="472">
        <v>0</v>
      </c>
      <c r="AZ148" s="472">
        <v>0</v>
      </c>
      <c r="BA148" s="472">
        <v>0</v>
      </c>
      <c r="BB148" s="472">
        <v>0</v>
      </c>
      <c r="BC148" s="472">
        <v>0</v>
      </c>
      <c r="BD148" s="472">
        <v>0</v>
      </c>
      <c r="BE148" s="472">
        <v>0</v>
      </c>
      <c r="BF148" s="472">
        <v>0</v>
      </c>
      <c r="BG148" s="472">
        <v>0</v>
      </c>
      <c r="BH148" s="473">
        <f t="shared" si="77"/>
        <v>55000000</v>
      </c>
      <c r="BI148" s="474">
        <v>100000000</v>
      </c>
      <c r="BJ148" s="472">
        <v>0</v>
      </c>
      <c r="BK148" s="472">
        <v>0</v>
      </c>
      <c r="BL148" s="472">
        <v>0</v>
      </c>
      <c r="BM148" s="472">
        <v>0</v>
      </c>
      <c r="BN148" s="472">
        <v>0</v>
      </c>
      <c r="BO148" s="472">
        <v>0</v>
      </c>
      <c r="BP148" s="472">
        <v>0</v>
      </c>
      <c r="BQ148" s="472">
        <v>0</v>
      </c>
      <c r="BR148" s="472">
        <v>0</v>
      </c>
      <c r="BS148" s="472">
        <v>0</v>
      </c>
      <c r="BT148" s="472">
        <v>0</v>
      </c>
      <c r="BU148" s="472">
        <v>0</v>
      </c>
      <c r="BV148" s="472">
        <v>0</v>
      </c>
      <c r="BW148" s="472">
        <v>0</v>
      </c>
      <c r="BX148" s="472">
        <v>0</v>
      </c>
      <c r="BY148" s="475">
        <f t="shared" si="78"/>
        <v>100000000</v>
      </c>
      <c r="BZ148" s="471">
        <v>75000000</v>
      </c>
      <c r="CA148" s="472">
        <v>0</v>
      </c>
      <c r="CB148" s="472">
        <v>0</v>
      </c>
      <c r="CC148" s="472">
        <v>0</v>
      </c>
      <c r="CD148" s="472">
        <v>0</v>
      </c>
      <c r="CE148" s="472">
        <v>0</v>
      </c>
      <c r="CF148" s="472">
        <v>0</v>
      </c>
      <c r="CG148" s="472">
        <v>0</v>
      </c>
      <c r="CH148" s="472">
        <v>0</v>
      </c>
      <c r="CI148" s="472">
        <v>0</v>
      </c>
      <c r="CJ148" s="472">
        <v>0</v>
      </c>
      <c r="CK148" s="472">
        <v>0</v>
      </c>
      <c r="CL148" s="472">
        <v>0</v>
      </c>
      <c r="CM148" s="472">
        <v>0</v>
      </c>
      <c r="CN148" s="472">
        <v>0</v>
      </c>
      <c r="CO148" s="472">
        <v>0</v>
      </c>
      <c r="CP148" s="473">
        <f t="shared" si="79"/>
        <v>75000000</v>
      </c>
      <c r="CQ148" s="461" t="s">
        <v>270</v>
      </c>
    </row>
    <row r="149" spans="1:95" x14ac:dyDescent="0.25">
      <c r="A149" s="457" t="s">
        <v>453</v>
      </c>
      <c r="B149" s="458" t="s">
        <v>13</v>
      </c>
      <c r="C149" s="459" t="s">
        <v>1204</v>
      </c>
      <c r="D149" s="460" t="s">
        <v>287</v>
      </c>
      <c r="E149" s="461" t="s">
        <v>267</v>
      </c>
      <c r="F149" s="462" t="s">
        <v>276</v>
      </c>
      <c r="G149" s="463" t="s">
        <v>38</v>
      </c>
      <c r="H149" s="464">
        <v>2201</v>
      </c>
      <c r="I149" s="465" t="s">
        <v>201</v>
      </c>
      <c r="J149" s="459" t="s">
        <v>730</v>
      </c>
      <c r="K149" s="459" t="s">
        <v>1451</v>
      </c>
      <c r="L149" s="459" t="s">
        <v>45</v>
      </c>
      <c r="M149" s="467">
        <v>2201069</v>
      </c>
      <c r="N149" s="459" t="s">
        <v>46</v>
      </c>
      <c r="O149" s="467">
        <v>220106900</v>
      </c>
      <c r="P149" s="481" t="s">
        <v>2197</v>
      </c>
      <c r="Q149" s="468">
        <v>0</v>
      </c>
      <c r="R149" s="469">
        <v>5</v>
      </c>
      <c r="S149" s="469">
        <v>15</v>
      </c>
      <c r="T149" s="469">
        <v>10</v>
      </c>
      <c r="U149" s="470">
        <f>Q149+R149+S149+T149</f>
        <v>30</v>
      </c>
      <c r="V149" s="471">
        <f t="shared" si="71"/>
        <v>0</v>
      </c>
      <c r="W149" s="472">
        <f t="shared" si="72"/>
        <v>500000000</v>
      </c>
      <c r="X149" s="472">
        <f t="shared" si="73"/>
        <v>1000000000</v>
      </c>
      <c r="Y149" s="472">
        <f t="shared" si="74"/>
        <v>0</v>
      </c>
      <c r="Z149" s="473">
        <f t="shared" si="75"/>
        <v>1500000000</v>
      </c>
      <c r="AA149" s="474">
        <v>0</v>
      </c>
      <c r="AB149" s="472">
        <v>0</v>
      </c>
      <c r="AC149" s="472">
        <v>0</v>
      </c>
      <c r="AD149" s="472">
        <v>0</v>
      </c>
      <c r="AE149" s="472">
        <v>0</v>
      </c>
      <c r="AF149" s="472">
        <v>0</v>
      </c>
      <c r="AG149" s="472">
        <v>0</v>
      </c>
      <c r="AH149" s="472">
        <v>0</v>
      </c>
      <c r="AI149" s="472">
        <v>0</v>
      </c>
      <c r="AJ149" s="472">
        <v>0</v>
      </c>
      <c r="AK149" s="472">
        <v>0</v>
      </c>
      <c r="AL149" s="472">
        <v>0</v>
      </c>
      <c r="AM149" s="472">
        <v>0</v>
      </c>
      <c r="AN149" s="472">
        <v>0</v>
      </c>
      <c r="AO149" s="472">
        <v>0</v>
      </c>
      <c r="AP149" s="472">
        <v>0</v>
      </c>
      <c r="AQ149" s="475">
        <f t="shared" si="76"/>
        <v>0</v>
      </c>
      <c r="AR149" s="471">
        <v>0</v>
      </c>
      <c r="AS149" s="472">
        <v>0</v>
      </c>
      <c r="AT149" s="472">
        <v>0</v>
      </c>
      <c r="AU149" s="472">
        <v>0</v>
      </c>
      <c r="AV149" s="472">
        <v>0</v>
      </c>
      <c r="AW149" s="472">
        <v>0</v>
      </c>
      <c r="AX149" s="472">
        <v>0</v>
      </c>
      <c r="AY149" s="472">
        <v>0</v>
      </c>
      <c r="AZ149" s="472">
        <v>0</v>
      </c>
      <c r="BA149" s="472">
        <v>0</v>
      </c>
      <c r="BB149" s="472">
        <v>0</v>
      </c>
      <c r="BC149" s="472">
        <v>0</v>
      </c>
      <c r="BD149" s="472">
        <v>250000000</v>
      </c>
      <c r="BE149" s="472">
        <v>0</v>
      </c>
      <c r="BF149" s="472">
        <v>0</v>
      </c>
      <c r="BG149" s="472">
        <v>250000000</v>
      </c>
      <c r="BH149" s="473">
        <f t="shared" si="77"/>
        <v>500000000</v>
      </c>
      <c r="BI149" s="474">
        <v>0</v>
      </c>
      <c r="BJ149" s="472">
        <v>0</v>
      </c>
      <c r="BK149" s="472">
        <v>0</v>
      </c>
      <c r="BL149" s="472">
        <v>0</v>
      </c>
      <c r="BM149" s="472">
        <v>0</v>
      </c>
      <c r="BN149" s="472">
        <v>0</v>
      </c>
      <c r="BO149" s="472">
        <v>0</v>
      </c>
      <c r="BP149" s="472">
        <v>0</v>
      </c>
      <c r="BQ149" s="472">
        <v>0</v>
      </c>
      <c r="BR149" s="472">
        <v>0</v>
      </c>
      <c r="BS149" s="472">
        <v>0</v>
      </c>
      <c r="BT149" s="472">
        <v>0</v>
      </c>
      <c r="BU149" s="472">
        <v>0</v>
      </c>
      <c r="BV149" s="472">
        <v>0</v>
      </c>
      <c r="BW149" s="472">
        <v>1000000000</v>
      </c>
      <c r="BX149" s="472">
        <v>0</v>
      </c>
      <c r="BY149" s="475">
        <f t="shared" si="78"/>
        <v>1000000000</v>
      </c>
      <c r="BZ149" s="471">
        <v>0</v>
      </c>
      <c r="CA149" s="472">
        <v>0</v>
      </c>
      <c r="CB149" s="472">
        <v>0</v>
      </c>
      <c r="CC149" s="472">
        <v>0</v>
      </c>
      <c r="CD149" s="472">
        <v>0</v>
      </c>
      <c r="CE149" s="472">
        <v>0</v>
      </c>
      <c r="CF149" s="472">
        <v>0</v>
      </c>
      <c r="CG149" s="472">
        <v>0</v>
      </c>
      <c r="CH149" s="472">
        <v>0</v>
      </c>
      <c r="CI149" s="472">
        <v>0</v>
      </c>
      <c r="CJ149" s="472">
        <v>0</v>
      </c>
      <c r="CK149" s="472">
        <v>0</v>
      </c>
      <c r="CL149" s="472">
        <v>0</v>
      </c>
      <c r="CM149" s="472">
        <v>0</v>
      </c>
      <c r="CN149" s="472">
        <v>0</v>
      </c>
      <c r="CO149" s="472">
        <v>0</v>
      </c>
      <c r="CP149" s="473">
        <f t="shared" si="79"/>
        <v>0</v>
      </c>
      <c r="CQ149" s="461" t="s">
        <v>270</v>
      </c>
    </row>
    <row r="150" spans="1:95" x14ac:dyDescent="0.25">
      <c r="A150" s="457" t="s">
        <v>454</v>
      </c>
      <c r="B150" s="458" t="s">
        <v>13</v>
      </c>
      <c r="C150" s="459" t="s">
        <v>1204</v>
      </c>
      <c r="D150" s="460" t="s">
        <v>287</v>
      </c>
      <c r="E150" s="461" t="s">
        <v>267</v>
      </c>
      <c r="F150" s="462" t="s">
        <v>276</v>
      </c>
      <c r="G150" s="463" t="s">
        <v>38</v>
      </c>
      <c r="H150" s="464">
        <v>2201</v>
      </c>
      <c r="I150" s="465" t="s">
        <v>200</v>
      </c>
      <c r="J150" s="459" t="s">
        <v>731</v>
      </c>
      <c r="K150" s="459" t="s">
        <v>1452</v>
      </c>
      <c r="L150" s="459" t="s">
        <v>1049</v>
      </c>
      <c r="M150" s="467">
        <v>2201035</v>
      </c>
      <c r="N150" s="459" t="s">
        <v>1050</v>
      </c>
      <c r="O150" s="467">
        <v>220103500</v>
      </c>
      <c r="P150" s="460" t="s">
        <v>2197</v>
      </c>
      <c r="Q150" s="468">
        <v>1</v>
      </c>
      <c r="R150" s="469">
        <v>1</v>
      </c>
      <c r="S150" s="469">
        <v>1</v>
      </c>
      <c r="T150" s="469">
        <v>1</v>
      </c>
      <c r="U150" s="470">
        <f>Q150+R150+S150+T150</f>
        <v>4</v>
      </c>
      <c r="V150" s="471">
        <f t="shared" si="71"/>
        <v>0</v>
      </c>
      <c r="W150" s="472">
        <f t="shared" si="72"/>
        <v>0</v>
      </c>
      <c r="X150" s="472">
        <f t="shared" si="73"/>
        <v>0</v>
      </c>
      <c r="Y150" s="472">
        <f t="shared" si="74"/>
        <v>0</v>
      </c>
      <c r="Z150" s="473">
        <f t="shared" si="75"/>
        <v>0</v>
      </c>
      <c r="AA150" s="474">
        <v>0</v>
      </c>
      <c r="AB150" s="472">
        <v>0</v>
      </c>
      <c r="AC150" s="472">
        <v>0</v>
      </c>
      <c r="AD150" s="472">
        <v>0</v>
      </c>
      <c r="AE150" s="472">
        <v>0</v>
      </c>
      <c r="AF150" s="472">
        <v>0</v>
      </c>
      <c r="AG150" s="472">
        <v>0</v>
      </c>
      <c r="AH150" s="472">
        <v>0</v>
      </c>
      <c r="AI150" s="472">
        <v>0</v>
      </c>
      <c r="AJ150" s="472">
        <v>0</v>
      </c>
      <c r="AK150" s="472">
        <v>0</v>
      </c>
      <c r="AL150" s="472">
        <v>0</v>
      </c>
      <c r="AM150" s="472">
        <v>0</v>
      </c>
      <c r="AN150" s="472">
        <v>0</v>
      </c>
      <c r="AO150" s="472">
        <v>0</v>
      </c>
      <c r="AP150" s="472">
        <v>0</v>
      </c>
      <c r="AQ150" s="475">
        <f t="shared" si="76"/>
        <v>0</v>
      </c>
      <c r="AR150" s="471">
        <v>0</v>
      </c>
      <c r="AS150" s="472">
        <v>0</v>
      </c>
      <c r="AT150" s="472">
        <v>0</v>
      </c>
      <c r="AU150" s="472">
        <v>0</v>
      </c>
      <c r="AV150" s="472">
        <v>0</v>
      </c>
      <c r="AW150" s="472">
        <v>0</v>
      </c>
      <c r="AX150" s="472">
        <v>0</v>
      </c>
      <c r="AY150" s="472">
        <v>0</v>
      </c>
      <c r="AZ150" s="472">
        <v>0</v>
      </c>
      <c r="BA150" s="472">
        <v>0</v>
      </c>
      <c r="BB150" s="472">
        <v>0</v>
      </c>
      <c r="BC150" s="472">
        <v>0</v>
      </c>
      <c r="BD150" s="472">
        <v>0</v>
      </c>
      <c r="BE150" s="472">
        <v>0</v>
      </c>
      <c r="BF150" s="472">
        <v>0</v>
      </c>
      <c r="BG150" s="472">
        <v>0</v>
      </c>
      <c r="BH150" s="473">
        <f t="shared" si="77"/>
        <v>0</v>
      </c>
      <c r="BI150" s="474">
        <v>0</v>
      </c>
      <c r="BJ150" s="472">
        <v>0</v>
      </c>
      <c r="BK150" s="472">
        <v>0</v>
      </c>
      <c r="BL150" s="472">
        <v>0</v>
      </c>
      <c r="BM150" s="472">
        <v>0</v>
      </c>
      <c r="BN150" s="472">
        <v>0</v>
      </c>
      <c r="BO150" s="472">
        <v>0</v>
      </c>
      <c r="BP150" s="472">
        <v>0</v>
      </c>
      <c r="BQ150" s="472">
        <v>0</v>
      </c>
      <c r="BR150" s="472">
        <v>0</v>
      </c>
      <c r="BS150" s="472">
        <v>0</v>
      </c>
      <c r="BT150" s="472">
        <v>0</v>
      </c>
      <c r="BU150" s="472">
        <v>0</v>
      </c>
      <c r="BV150" s="472">
        <v>0</v>
      </c>
      <c r="BW150" s="472">
        <v>0</v>
      </c>
      <c r="BX150" s="472">
        <v>0</v>
      </c>
      <c r="BY150" s="475">
        <f t="shared" si="78"/>
        <v>0</v>
      </c>
      <c r="BZ150" s="471">
        <v>0</v>
      </c>
      <c r="CA150" s="472">
        <v>0</v>
      </c>
      <c r="CB150" s="472">
        <v>0</v>
      </c>
      <c r="CC150" s="472">
        <v>0</v>
      </c>
      <c r="CD150" s="472">
        <v>0</v>
      </c>
      <c r="CE150" s="472">
        <v>0</v>
      </c>
      <c r="CF150" s="472">
        <v>0</v>
      </c>
      <c r="CG150" s="472">
        <v>0</v>
      </c>
      <c r="CH150" s="472">
        <v>0</v>
      </c>
      <c r="CI150" s="472">
        <v>0</v>
      </c>
      <c r="CJ150" s="472">
        <v>0</v>
      </c>
      <c r="CK150" s="472">
        <v>0</v>
      </c>
      <c r="CL150" s="472">
        <v>0</v>
      </c>
      <c r="CM150" s="472">
        <v>0</v>
      </c>
      <c r="CN150" s="472">
        <v>0</v>
      </c>
      <c r="CO150" s="472">
        <v>0</v>
      </c>
      <c r="CP150" s="473">
        <f t="shared" si="79"/>
        <v>0</v>
      </c>
      <c r="CQ150" s="461" t="s">
        <v>270</v>
      </c>
    </row>
    <row r="151" spans="1:95" x14ac:dyDescent="0.25">
      <c r="A151" s="457" t="s">
        <v>455</v>
      </c>
      <c r="B151" s="458" t="s">
        <v>13</v>
      </c>
      <c r="C151" s="459" t="s">
        <v>1204</v>
      </c>
      <c r="D151" s="460" t="s">
        <v>287</v>
      </c>
      <c r="E151" s="461" t="s">
        <v>267</v>
      </c>
      <c r="F151" s="462" t="s">
        <v>276</v>
      </c>
      <c r="G151" s="463" t="s">
        <v>38</v>
      </c>
      <c r="H151" s="464">
        <v>2201</v>
      </c>
      <c r="I151" s="465" t="s">
        <v>200</v>
      </c>
      <c r="J151" s="477" t="s">
        <v>732</v>
      </c>
      <c r="K151" s="459" t="s">
        <v>1453</v>
      </c>
      <c r="L151" s="459" t="s">
        <v>1051</v>
      </c>
      <c r="M151" s="467">
        <v>2201046</v>
      </c>
      <c r="N151" s="459" t="s">
        <v>1052</v>
      </c>
      <c r="O151" s="467">
        <v>220104600</v>
      </c>
      <c r="P151" s="460" t="s">
        <v>2197</v>
      </c>
      <c r="Q151" s="468">
        <v>1</v>
      </c>
      <c r="R151" s="469">
        <v>1</v>
      </c>
      <c r="S151" s="469">
        <v>1</v>
      </c>
      <c r="T151" s="469">
        <v>1</v>
      </c>
      <c r="U151" s="470">
        <f>Q151+R151+S151+T151</f>
        <v>4</v>
      </c>
      <c r="V151" s="471">
        <f t="shared" si="71"/>
        <v>0</v>
      </c>
      <c r="W151" s="472">
        <f t="shared" si="72"/>
        <v>0</v>
      </c>
      <c r="X151" s="472">
        <f t="shared" si="73"/>
        <v>0</v>
      </c>
      <c r="Y151" s="472">
        <f t="shared" si="74"/>
        <v>0</v>
      </c>
      <c r="Z151" s="473">
        <f t="shared" si="75"/>
        <v>0</v>
      </c>
      <c r="AA151" s="474">
        <v>0</v>
      </c>
      <c r="AB151" s="472">
        <v>0</v>
      </c>
      <c r="AC151" s="472">
        <v>0</v>
      </c>
      <c r="AD151" s="472">
        <v>0</v>
      </c>
      <c r="AE151" s="472">
        <v>0</v>
      </c>
      <c r="AF151" s="472">
        <v>0</v>
      </c>
      <c r="AG151" s="472">
        <v>0</v>
      </c>
      <c r="AH151" s="472">
        <v>0</v>
      </c>
      <c r="AI151" s="472">
        <v>0</v>
      </c>
      <c r="AJ151" s="472">
        <v>0</v>
      </c>
      <c r="AK151" s="472">
        <v>0</v>
      </c>
      <c r="AL151" s="472">
        <v>0</v>
      </c>
      <c r="AM151" s="472">
        <v>0</v>
      </c>
      <c r="AN151" s="472">
        <v>0</v>
      </c>
      <c r="AO151" s="472">
        <v>0</v>
      </c>
      <c r="AP151" s="472">
        <v>0</v>
      </c>
      <c r="AQ151" s="475">
        <f t="shared" si="76"/>
        <v>0</v>
      </c>
      <c r="AR151" s="471">
        <v>0</v>
      </c>
      <c r="AS151" s="472">
        <v>0</v>
      </c>
      <c r="AT151" s="472">
        <v>0</v>
      </c>
      <c r="AU151" s="472">
        <v>0</v>
      </c>
      <c r="AV151" s="472">
        <v>0</v>
      </c>
      <c r="AW151" s="472">
        <v>0</v>
      </c>
      <c r="AX151" s="472">
        <v>0</v>
      </c>
      <c r="AY151" s="472">
        <v>0</v>
      </c>
      <c r="AZ151" s="472">
        <v>0</v>
      </c>
      <c r="BA151" s="472">
        <v>0</v>
      </c>
      <c r="BB151" s="472">
        <v>0</v>
      </c>
      <c r="BC151" s="472">
        <v>0</v>
      </c>
      <c r="BD151" s="472">
        <v>0</v>
      </c>
      <c r="BE151" s="472">
        <v>0</v>
      </c>
      <c r="BF151" s="472">
        <v>0</v>
      </c>
      <c r="BG151" s="472">
        <v>0</v>
      </c>
      <c r="BH151" s="473">
        <f t="shared" si="77"/>
        <v>0</v>
      </c>
      <c r="BI151" s="474">
        <v>0</v>
      </c>
      <c r="BJ151" s="472">
        <v>0</v>
      </c>
      <c r="BK151" s="472">
        <v>0</v>
      </c>
      <c r="BL151" s="472">
        <v>0</v>
      </c>
      <c r="BM151" s="472">
        <v>0</v>
      </c>
      <c r="BN151" s="472">
        <v>0</v>
      </c>
      <c r="BO151" s="472">
        <v>0</v>
      </c>
      <c r="BP151" s="472">
        <v>0</v>
      </c>
      <c r="BQ151" s="472">
        <v>0</v>
      </c>
      <c r="BR151" s="472">
        <v>0</v>
      </c>
      <c r="BS151" s="472">
        <v>0</v>
      </c>
      <c r="BT151" s="472">
        <v>0</v>
      </c>
      <c r="BU151" s="472">
        <v>0</v>
      </c>
      <c r="BV151" s="472">
        <v>0</v>
      </c>
      <c r="BW151" s="472">
        <v>0</v>
      </c>
      <c r="BX151" s="472">
        <v>0</v>
      </c>
      <c r="BY151" s="475">
        <f t="shared" si="78"/>
        <v>0</v>
      </c>
      <c r="BZ151" s="471">
        <v>0</v>
      </c>
      <c r="CA151" s="472">
        <v>0</v>
      </c>
      <c r="CB151" s="472">
        <v>0</v>
      </c>
      <c r="CC151" s="472">
        <v>0</v>
      </c>
      <c r="CD151" s="472">
        <v>0</v>
      </c>
      <c r="CE151" s="472">
        <v>0</v>
      </c>
      <c r="CF151" s="472">
        <v>0</v>
      </c>
      <c r="CG151" s="472">
        <v>0</v>
      </c>
      <c r="CH151" s="472">
        <v>0</v>
      </c>
      <c r="CI151" s="472">
        <v>0</v>
      </c>
      <c r="CJ151" s="472">
        <v>0</v>
      </c>
      <c r="CK151" s="472">
        <v>0</v>
      </c>
      <c r="CL151" s="472">
        <v>0</v>
      </c>
      <c r="CM151" s="472">
        <v>0</v>
      </c>
      <c r="CN151" s="472">
        <v>0</v>
      </c>
      <c r="CO151" s="472">
        <v>0</v>
      </c>
      <c r="CP151" s="473">
        <f t="shared" si="79"/>
        <v>0</v>
      </c>
      <c r="CQ151" s="461" t="s">
        <v>270</v>
      </c>
    </row>
    <row r="152" spans="1:95" x14ac:dyDescent="0.25">
      <c r="A152" s="457" t="s">
        <v>456</v>
      </c>
      <c r="B152" s="458" t="s">
        <v>13</v>
      </c>
      <c r="C152" s="459" t="s">
        <v>1204</v>
      </c>
      <c r="D152" s="460" t="s">
        <v>287</v>
      </c>
      <c r="E152" s="461" t="s">
        <v>267</v>
      </c>
      <c r="F152" s="462" t="s">
        <v>276</v>
      </c>
      <c r="G152" s="463" t="s">
        <v>38</v>
      </c>
      <c r="H152" s="464">
        <v>2201</v>
      </c>
      <c r="I152" s="465" t="s">
        <v>200</v>
      </c>
      <c r="J152" s="459" t="s">
        <v>733</v>
      </c>
      <c r="K152" s="459" t="s">
        <v>1454</v>
      </c>
      <c r="L152" s="459" t="s">
        <v>1053</v>
      </c>
      <c r="M152" s="467">
        <v>2201050</v>
      </c>
      <c r="N152" s="459" t="s">
        <v>1054</v>
      </c>
      <c r="O152" s="467">
        <v>220105001</v>
      </c>
      <c r="P152" s="460" t="s">
        <v>2198</v>
      </c>
      <c r="Q152" s="468">
        <v>30</v>
      </c>
      <c r="R152" s="469">
        <v>30</v>
      </c>
      <c r="S152" s="469">
        <v>30</v>
      </c>
      <c r="T152" s="469">
        <v>30</v>
      </c>
      <c r="U152" s="470">
        <v>30</v>
      </c>
      <c r="V152" s="471">
        <f t="shared" si="71"/>
        <v>0</v>
      </c>
      <c r="W152" s="472">
        <f t="shared" si="72"/>
        <v>0</v>
      </c>
      <c r="X152" s="472">
        <f t="shared" si="73"/>
        <v>0</v>
      </c>
      <c r="Y152" s="472">
        <f t="shared" si="74"/>
        <v>0</v>
      </c>
      <c r="Z152" s="473">
        <f t="shared" si="75"/>
        <v>0</v>
      </c>
      <c r="AA152" s="474">
        <v>0</v>
      </c>
      <c r="AB152" s="472">
        <v>0</v>
      </c>
      <c r="AC152" s="472">
        <v>0</v>
      </c>
      <c r="AD152" s="472">
        <v>0</v>
      </c>
      <c r="AE152" s="472">
        <v>0</v>
      </c>
      <c r="AF152" s="472">
        <v>0</v>
      </c>
      <c r="AG152" s="472">
        <v>0</v>
      </c>
      <c r="AH152" s="472">
        <v>0</v>
      </c>
      <c r="AI152" s="472">
        <v>0</v>
      </c>
      <c r="AJ152" s="472">
        <v>0</v>
      </c>
      <c r="AK152" s="472">
        <v>0</v>
      </c>
      <c r="AL152" s="472">
        <v>0</v>
      </c>
      <c r="AM152" s="472">
        <v>0</v>
      </c>
      <c r="AN152" s="472">
        <v>0</v>
      </c>
      <c r="AO152" s="472">
        <v>0</v>
      </c>
      <c r="AP152" s="472">
        <v>0</v>
      </c>
      <c r="AQ152" s="475">
        <f t="shared" si="76"/>
        <v>0</v>
      </c>
      <c r="AR152" s="471">
        <v>0</v>
      </c>
      <c r="AS152" s="472">
        <v>0</v>
      </c>
      <c r="AT152" s="472">
        <v>0</v>
      </c>
      <c r="AU152" s="472">
        <v>0</v>
      </c>
      <c r="AV152" s="472">
        <v>0</v>
      </c>
      <c r="AW152" s="472">
        <v>0</v>
      </c>
      <c r="AX152" s="472">
        <v>0</v>
      </c>
      <c r="AY152" s="472">
        <v>0</v>
      </c>
      <c r="AZ152" s="472">
        <v>0</v>
      </c>
      <c r="BA152" s="472">
        <v>0</v>
      </c>
      <c r="BB152" s="472">
        <v>0</v>
      </c>
      <c r="BC152" s="472">
        <v>0</v>
      </c>
      <c r="BD152" s="472">
        <v>0</v>
      </c>
      <c r="BE152" s="472">
        <v>0</v>
      </c>
      <c r="BF152" s="472">
        <v>0</v>
      </c>
      <c r="BG152" s="472">
        <v>0</v>
      </c>
      <c r="BH152" s="473">
        <f t="shared" si="77"/>
        <v>0</v>
      </c>
      <c r="BI152" s="474">
        <v>0</v>
      </c>
      <c r="BJ152" s="472">
        <v>0</v>
      </c>
      <c r="BK152" s="472">
        <v>0</v>
      </c>
      <c r="BL152" s="472">
        <v>0</v>
      </c>
      <c r="BM152" s="472">
        <v>0</v>
      </c>
      <c r="BN152" s="472">
        <v>0</v>
      </c>
      <c r="BO152" s="472">
        <v>0</v>
      </c>
      <c r="BP152" s="472">
        <v>0</v>
      </c>
      <c r="BQ152" s="472">
        <v>0</v>
      </c>
      <c r="BR152" s="472">
        <v>0</v>
      </c>
      <c r="BS152" s="472">
        <v>0</v>
      </c>
      <c r="BT152" s="472">
        <v>0</v>
      </c>
      <c r="BU152" s="472">
        <v>0</v>
      </c>
      <c r="BV152" s="472">
        <v>0</v>
      </c>
      <c r="BW152" s="472">
        <v>0</v>
      </c>
      <c r="BX152" s="472">
        <v>0</v>
      </c>
      <c r="BY152" s="475">
        <f t="shared" si="78"/>
        <v>0</v>
      </c>
      <c r="BZ152" s="471">
        <v>0</v>
      </c>
      <c r="CA152" s="472">
        <v>0</v>
      </c>
      <c r="CB152" s="472">
        <v>0</v>
      </c>
      <c r="CC152" s="472">
        <v>0</v>
      </c>
      <c r="CD152" s="472">
        <v>0</v>
      </c>
      <c r="CE152" s="472">
        <v>0</v>
      </c>
      <c r="CF152" s="472">
        <v>0</v>
      </c>
      <c r="CG152" s="472">
        <v>0</v>
      </c>
      <c r="CH152" s="472">
        <v>0</v>
      </c>
      <c r="CI152" s="472">
        <v>0</v>
      </c>
      <c r="CJ152" s="472">
        <v>0</v>
      </c>
      <c r="CK152" s="472">
        <v>0</v>
      </c>
      <c r="CL152" s="472">
        <v>0</v>
      </c>
      <c r="CM152" s="472">
        <v>0</v>
      </c>
      <c r="CN152" s="472">
        <v>0</v>
      </c>
      <c r="CO152" s="472">
        <v>0</v>
      </c>
      <c r="CP152" s="473">
        <f t="shared" si="79"/>
        <v>0</v>
      </c>
      <c r="CQ152" s="461" t="s">
        <v>270</v>
      </c>
    </row>
    <row r="153" spans="1:95" x14ac:dyDescent="0.25">
      <c r="A153" s="457" t="s">
        <v>457</v>
      </c>
      <c r="B153" s="458" t="s">
        <v>13</v>
      </c>
      <c r="C153" s="459" t="s">
        <v>1204</v>
      </c>
      <c r="D153" s="460" t="s">
        <v>287</v>
      </c>
      <c r="E153" s="461" t="s">
        <v>267</v>
      </c>
      <c r="F153" s="462" t="s">
        <v>276</v>
      </c>
      <c r="G153" s="463" t="s">
        <v>38</v>
      </c>
      <c r="H153" s="464">
        <v>2201</v>
      </c>
      <c r="I153" s="465" t="s">
        <v>201</v>
      </c>
      <c r="J153" s="459" t="s">
        <v>734</v>
      </c>
      <c r="K153" s="459" t="s">
        <v>1455</v>
      </c>
      <c r="L153" s="459" t="s">
        <v>43</v>
      </c>
      <c r="M153" s="467">
        <v>2201028</v>
      </c>
      <c r="N153" s="459" t="s">
        <v>44</v>
      </c>
      <c r="O153" s="467">
        <v>220102801</v>
      </c>
      <c r="P153" s="481" t="s">
        <v>2198</v>
      </c>
      <c r="Q153" s="468">
        <v>6500</v>
      </c>
      <c r="R153" s="469">
        <v>6500</v>
      </c>
      <c r="S153" s="469">
        <v>6500</v>
      </c>
      <c r="T153" s="469">
        <v>6500</v>
      </c>
      <c r="U153" s="470">
        <v>6500</v>
      </c>
      <c r="V153" s="471">
        <f t="shared" si="71"/>
        <v>444051209.19999999</v>
      </c>
      <c r="W153" s="472">
        <f t="shared" si="72"/>
        <v>381382230</v>
      </c>
      <c r="X153" s="472">
        <f t="shared" si="73"/>
        <v>399382230</v>
      </c>
      <c r="Y153" s="472">
        <f t="shared" si="74"/>
        <v>399382230</v>
      </c>
      <c r="Z153" s="473">
        <f t="shared" si="75"/>
        <v>1624197899.2</v>
      </c>
      <c r="AA153" s="474">
        <v>0</v>
      </c>
      <c r="AB153" s="472">
        <v>0</v>
      </c>
      <c r="AC153" s="472">
        <v>0</v>
      </c>
      <c r="AD153" s="472">
        <v>0</v>
      </c>
      <c r="AE153" s="472">
        <v>0</v>
      </c>
      <c r="AF153" s="472">
        <v>0</v>
      </c>
      <c r="AG153" s="472">
        <v>0</v>
      </c>
      <c r="AH153" s="472">
        <v>0</v>
      </c>
      <c r="AI153" s="472">
        <v>444051209.19999999</v>
      </c>
      <c r="AJ153" s="472">
        <v>0</v>
      </c>
      <c r="AK153" s="472">
        <v>0</v>
      </c>
      <c r="AL153" s="472">
        <v>0</v>
      </c>
      <c r="AM153" s="472">
        <v>0</v>
      </c>
      <c r="AN153" s="472">
        <v>0</v>
      </c>
      <c r="AO153" s="472">
        <v>0</v>
      </c>
      <c r="AP153" s="472">
        <v>0</v>
      </c>
      <c r="AQ153" s="475">
        <f t="shared" si="76"/>
        <v>444051209.19999999</v>
      </c>
      <c r="AR153" s="471">
        <v>0</v>
      </c>
      <c r="AS153" s="472">
        <v>0</v>
      </c>
      <c r="AT153" s="472">
        <v>0</v>
      </c>
      <c r="AU153" s="472">
        <v>0</v>
      </c>
      <c r="AV153" s="472">
        <v>0</v>
      </c>
      <c r="AW153" s="472">
        <v>0</v>
      </c>
      <c r="AX153" s="472">
        <v>0</v>
      </c>
      <c r="AY153" s="472">
        <v>0</v>
      </c>
      <c r="AZ153" s="472">
        <v>381382230</v>
      </c>
      <c r="BA153" s="472">
        <v>0</v>
      </c>
      <c r="BB153" s="472">
        <v>0</v>
      </c>
      <c r="BC153" s="472">
        <v>0</v>
      </c>
      <c r="BD153" s="472">
        <v>0</v>
      </c>
      <c r="BE153" s="472">
        <v>0</v>
      </c>
      <c r="BF153" s="472">
        <v>0</v>
      </c>
      <c r="BG153" s="472">
        <v>0</v>
      </c>
      <c r="BH153" s="473">
        <f t="shared" si="77"/>
        <v>381382230</v>
      </c>
      <c r="BI153" s="474">
        <v>0</v>
      </c>
      <c r="BJ153" s="472">
        <v>0</v>
      </c>
      <c r="BK153" s="472">
        <v>0</v>
      </c>
      <c r="BL153" s="472">
        <v>0</v>
      </c>
      <c r="BM153" s="472">
        <v>0</v>
      </c>
      <c r="BN153" s="472">
        <v>0</v>
      </c>
      <c r="BO153" s="472">
        <v>0</v>
      </c>
      <c r="BP153" s="472">
        <v>0</v>
      </c>
      <c r="BQ153" s="472">
        <v>399382230</v>
      </c>
      <c r="BR153" s="472">
        <v>0</v>
      </c>
      <c r="BS153" s="472">
        <v>0</v>
      </c>
      <c r="BT153" s="472">
        <v>0</v>
      </c>
      <c r="BU153" s="472">
        <v>0</v>
      </c>
      <c r="BV153" s="472">
        <v>0</v>
      </c>
      <c r="BW153" s="472">
        <v>0</v>
      </c>
      <c r="BX153" s="472">
        <v>0</v>
      </c>
      <c r="BY153" s="475">
        <f t="shared" si="78"/>
        <v>399382230</v>
      </c>
      <c r="BZ153" s="471">
        <v>0</v>
      </c>
      <c r="CA153" s="472">
        <v>0</v>
      </c>
      <c r="CB153" s="472">
        <v>0</v>
      </c>
      <c r="CC153" s="472">
        <v>0</v>
      </c>
      <c r="CD153" s="472">
        <v>0</v>
      </c>
      <c r="CE153" s="472">
        <v>0</v>
      </c>
      <c r="CF153" s="472">
        <v>0</v>
      </c>
      <c r="CG153" s="472">
        <v>0</v>
      </c>
      <c r="CH153" s="472">
        <v>399382230</v>
      </c>
      <c r="CI153" s="472">
        <v>0</v>
      </c>
      <c r="CJ153" s="472">
        <v>0</v>
      </c>
      <c r="CK153" s="472">
        <v>0</v>
      </c>
      <c r="CL153" s="472">
        <v>0</v>
      </c>
      <c r="CM153" s="472">
        <v>0</v>
      </c>
      <c r="CN153" s="472">
        <v>0</v>
      </c>
      <c r="CO153" s="472">
        <v>0</v>
      </c>
      <c r="CP153" s="473">
        <f t="shared" si="79"/>
        <v>399382230</v>
      </c>
      <c r="CQ153" s="461" t="s">
        <v>270</v>
      </c>
    </row>
    <row r="154" spans="1:95" x14ac:dyDescent="0.25">
      <c r="A154" s="457" t="s">
        <v>458</v>
      </c>
      <c r="B154" s="458" t="s">
        <v>13</v>
      </c>
      <c r="C154" s="459" t="s">
        <v>1204</v>
      </c>
      <c r="D154" s="460" t="s">
        <v>287</v>
      </c>
      <c r="E154" s="461" t="s">
        <v>267</v>
      </c>
      <c r="F154" s="462" t="s">
        <v>276</v>
      </c>
      <c r="G154" s="463" t="s">
        <v>38</v>
      </c>
      <c r="H154" s="464">
        <v>2201</v>
      </c>
      <c r="I154" s="465" t="s">
        <v>201</v>
      </c>
      <c r="J154" s="459" t="s">
        <v>735</v>
      </c>
      <c r="K154" s="459" t="s">
        <v>1456</v>
      </c>
      <c r="L154" s="459" t="s">
        <v>41</v>
      </c>
      <c r="M154" s="467">
        <v>2201029</v>
      </c>
      <c r="N154" s="459" t="s">
        <v>42</v>
      </c>
      <c r="O154" s="467">
        <v>220102900</v>
      </c>
      <c r="P154" s="481" t="s">
        <v>2197</v>
      </c>
      <c r="Q154" s="468">
        <v>1100</v>
      </c>
      <c r="R154" s="469">
        <v>1100</v>
      </c>
      <c r="S154" s="469">
        <v>1100</v>
      </c>
      <c r="T154" s="469">
        <v>1100</v>
      </c>
      <c r="U154" s="470">
        <v>1100</v>
      </c>
      <c r="V154" s="471">
        <f t="shared" si="71"/>
        <v>3117163455.7200003</v>
      </c>
      <c r="W154" s="472">
        <f t="shared" si="72"/>
        <v>5000000000</v>
      </c>
      <c r="X154" s="472">
        <f t="shared" si="73"/>
        <v>5200000000</v>
      </c>
      <c r="Y154" s="472">
        <f t="shared" si="74"/>
        <v>5394585920</v>
      </c>
      <c r="Z154" s="473">
        <f t="shared" si="75"/>
        <v>18711749375.720001</v>
      </c>
      <c r="AA154" s="474">
        <v>700860262.61000001</v>
      </c>
      <c r="AB154" s="472">
        <v>0</v>
      </c>
      <c r="AC154" s="472">
        <v>229698785.11000001</v>
      </c>
      <c r="AD154" s="472">
        <v>0</v>
      </c>
      <c r="AE154" s="472">
        <v>0</v>
      </c>
      <c r="AF154" s="472">
        <v>0</v>
      </c>
      <c r="AG154" s="472">
        <v>0</v>
      </c>
      <c r="AH154" s="472">
        <v>0</v>
      </c>
      <c r="AI154" s="472">
        <v>0</v>
      </c>
      <c r="AJ154" s="472">
        <v>0</v>
      </c>
      <c r="AK154" s="472">
        <v>0</v>
      </c>
      <c r="AL154" s="472">
        <v>0</v>
      </c>
      <c r="AM154" s="472">
        <v>0</v>
      </c>
      <c r="AN154" s="472">
        <v>0</v>
      </c>
      <c r="AO154" s="472">
        <v>2055414080</v>
      </c>
      <c r="AP154" s="472">
        <v>131190328</v>
      </c>
      <c r="AQ154" s="475">
        <f t="shared" si="76"/>
        <v>3117163455.7200003</v>
      </c>
      <c r="AR154" s="471">
        <v>0</v>
      </c>
      <c r="AS154" s="472">
        <v>0</v>
      </c>
      <c r="AT154" s="472">
        <v>0</v>
      </c>
      <c r="AU154" s="472">
        <v>0</v>
      </c>
      <c r="AV154" s="472">
        <v>0</v>
      </c>
      <c r="AW154" s="472">
        <v>0</v>
      </c>
      <c r="AX154" s="472">
        <v>0</v>
      </c>
      <c r="AY154" s="472">
        <v>0</v>
      </c>
      <c r="AZ154" s="472">
        <v>0</v>
      </c>
      <c r="BA154" s="472">
        <v>0</v>
      </c>
      <c r="BB154" s="472">
        <v>0</v>
      </c>
      <c r="BC154" s="472">
        <v>0</v>
      </c>
      <c r="BD154" s="472">
        <v>0</v>
      </c>
      <c r="BE154" s="472">
        <v>0</v>
      </c>
      <c r="BF154" s="472">
        <v>5000000000</v>
      </c>
      <c r="BG154" s="472">
        <v>0</v>
      </c>
      <c r="BH154" s="473">
        <f t="shared" si="77"/>
        <v>5000000000</v>
      </c>
      <c r="BI154" s="474">
        <v>0</v>
      </c>
      <c r="BJ154" s="472">
        <v>0</v>
      </c>
      <c r="BK154" s="472">
        <v>0</v>
      </c>
      <c r="BL154" s="472">
        <v>0</v>
      </c>
      <c r="BM154" s="472">
        <v>0</v>
      </c>
      <c r="BN154" s="472">
        <v>0</v>
      </c>
      <c r="BO154" s="472">
        <v>0</v>
      </c>
      <c r="BP154" s="472">
        <v>0</v>
      </c>
      <c r="BQ154" s="472">
        <v>0</v>
      </c>
      <c r="BR154" s="472">
        <v>0</v>
      </c>
      <c r="BS154" s="472">
        <v>0</v>
      </c>
      <c r="BT154" s="472">
        <v>0</v>
      </c>
      <c r="BU154" s="472">
        <v>0</v>
      </c>
      <c r="BV154" s="472">
        <v>0</v>
      </c>
      <c r="BW154" s="472">
        <v>5200000000</v>
      </c>
      <c r="BX154" s="472">
        <v>0</v>
      </c>
      <c r="BY154" s="475">
        <f t="shared" si="78"/>
        <v>5200000000</v>
      </c>
      <c r="BZ154" s="471">
        <v>0</v>
      </c>
      <c r="CA154" s="472">
        <v>0</v>
      </c>
      <c r="CB154" s="472">
        <v>0</v>
      </c>
      <c r="CC154" s="472">
        <v>0</v>
      </c>
      <c r="CD154" s="472">
        <v>0</v>
      </c>
      <c r="CE154" s="472">
        <v>0</v>
      </c>
      <c r="CF154" s="472">
        <v>0</v>
      </c>
      <c r="CG154" s="472">
        <v>0</v>
      </c>
      <c r="CH154" s="472">
        <v>0</v>
      </c>
      <c r="CI154" s="472">
        <v>0</v>
      </c>
      <c r="CJ154" s="472">
        <v>0</v>
      </c>
      <c r="CK154" s="472">
        <v>0</v>
      </c>
      <c r="CL154" s="472">
        <v>0</v>
      </c>
      <c r="CM154" s="472">
        <v>0</v>
      </c>
      <c r="CN154" s="472">
        <v>5394585920</v>
      </c>
      <c r="CO154" s="472">
        <v>0</v>
      </c>
      <c r="CP154" s="473">
        <f t="shared" si="79"/>
        <v>5394585920</v>
      </c>
      <c r="CQ154" s="461" t="s">
        <v>270</v>
      </c>
    </row>
    <row r="155" spans="1:95" x14ac:dyDescent="0.25">
      <c r="A155" s="457" t="s">
        <v>459</v>
      </c>
      <c r="B155" s="458" t="s">
        <v>13</v>
      </c>
      <c r="C155" s="459" t="s">
        <v>1204</v>
      </c>
      <c r="D155" s="460" t="s">
        <v>287</v>
      </c>
      <c r="E155" s="461" t="s">
        <v>267</v>
      </c>
      <c r="F155" s="462" t="s">
        <v>276</v>
      </c>
      <c r="G155" s="463" t="s">
        <v>38</v>
      </c>
      <c r="H155" s="464">
        <v>2201</v>
      </c>
      <c r="I155" s="465" t="s">
        <v>200</v>
      </c>
      <c r="J155" s="459" t="s">
        <v>736</v>
      </c>
      <c r="K155" s="459" t="s">
        <v>1457</v>
      </c>
      <c r="L155" s="459" t="s">
        <v>1055</v>
      </c>
      <c r="M155" s="467">
        <v>2201084</v>
      </c>
      <c r="N155" s="459" t="s">
        <v>1056</v>
      </c>
      <c r="O155" s="467">
        <v>220108400</v>
      </c>
      <c r="P155" s="460" t="s">
        <v>2197</v>
      </c>
      <c r="Q155" s="468">
        <v>1</v>
      </c>
      <c r="R155" s="469">
        <v>1</v>
      </c>
      <c r="S155" s="469">
        <v>1</v>
      </c>
      <c r="T155" s="469">
        <v>1</v>
      </c>
      <c r="U155" s="470">
        <f>Q155+R155+S155+T155</f>
        <v>4</v>
      </c>
      <c r="V155" s="471">
        <f t="shared" si="71"/>
        <v>0</v>
      </c>
      <c r="W155" s="472">
        <f t="shared" si="72"/>
        <v>0</v>
      </c>
      <c r="X155" s="472">
        <f t="shared" si="73"/>
        <v>0</v>
      </c>
      <c r="Y155" s="472">
        <f t="shared" si="74"/>
        <v>0</v>
      </c>
      <c r="Z155" s="473">
        <f t="shared" si="75"/>
        <v>0</v>
      </c>
      <c r="AA155" s="474">
        <v>0</v>
      </c>
      <c r="AB155" s="472">
        <v>0</v>
      </c>
      <c r="AC155" s="472">
        <v>0</v>
      </c>
      <c r="AD155" s="472">
        <v>0</v>
      </c>
      <c r="AE155" s="472">
        <v>0</v>
      </c>
      <c r="AF155" s="472">
        <v>0</v>
      </c>
      <c r="AG155" s="472">
        <v>0</v>
      </c>
      <c r="AH155" s="472">
        <v>0</v>
      </c>
      <c r="AI155" s="472">
        <v>0</v>
      </c>
      <c r="AJ155" s="472">
        <v>0</v>
      </c>
      <c r="AK155" s="472">
        <v>0</v>
      </c>
      <c r="AL155" s="472">
        <v>0</v>
      </c>
      <c r="AM155" s="472">
        <v>0</v>
      </c>
      <c r="AN155" s="472">
        <v>0</v>
      </c>
      <c r="AO155" s="472">
        <v>0</v>
      </c>
      <c r="AP155" s="472">
        <v>0</v>
      </c>
      <c r="AQ155" s="475">
        <f t="shared" si="76"/>
        <v>0</v>
      </c>
      <c r="AR155" s="471">
        <v>0</v>
      </c>
      <c r="AS155" s="472">
        <v>0</v>
      </c>
      <c r="AT155" s="472">
        <v>0</v>
      </c>
      <c r="AU155" s="472">
        <v>0</v>
      </c>
      <c r="AV155" s="472">
        <v>0</v>
      </c>
      <c r="AW155" s="472">
        <v>0</v>
      </c>
      <c r="AX155" s="472">
        <v>0</v>
      </c>
      <c r="AY155" s="472">
        <v>0</v>
      </c>
      <c r="AZ155" s="472">
        <v>0</v>
      </c>
      <c r="BA155" s="472">
        <v>0</v>
      </c>
      <c r="BB155" s="472">
        <v>0</v>
      </c>
      <c r="BC155" s="472">
        <v>0</v>
      </c>
      <c r="BD155" s="472">
        <v>0</v>
      </c>
      <c r="BE155" s="472">
        <v>0</v>
      </c>
      <c r="BF155" s="472">
        <v>0</v>
      </c>
      <c r="BG155" s="472">
        <v>0</v>
      </c>
      <c r="BH155" s="473">
        <f t="shared" si="77"/>
        <v>0</v>
      </c>
      <c r="BI155" s="474">
        <v>0</v>
      </c>
      <c r="BJ155" s="472">
        <v>0</v>
      </c>
      <c r="BK155" s="472">
        <v>0</v>
      </c>
      <c r="BL155" s="472">
        <v>0</v>
      </c>
      <c r="BM155" s="472">
        <v>0</v>
      </c>
      <c r="BN155" s="472">
        <v>0</v>
      </c>
      <c r="BO155" s="472">
        <v>0</v>
      </c>
      <c r="BP155" s="472">
        <v>0</v>
      </c>
      <c r="BQ155" s="472">
        <v>0</v>
      </c>
      <c r="BR155" s="472">
        <v>0</v>
      </c>
      <c r="BS155" s="472">
        <v>0</v>
      </c>
      <c r="BT155" s="472">
        <v>0</v>
      </c>
      <c r="BU155" s="472">
        <v>0</v>
      </c>
      <c r="BV155" s="472">
        <v>0</v>
      </c>
      <c r="BW155" s="472">
        <v>0</v>
      </c>
      <c r="BX155" s="472">
        <v>0</v>
      </c>
      <c r="BY155" s="475">
        <f t="shared" si="78"/>
        <v>0</v>
      </c>
      <c r="BZ155" s="471">
        <v>0</v>
      </c>
      <c r="CA155" s="472">
        <v>0</v>
      </c>
      <c r="CB155" s="472">
        <v>0</v>
      </c>
      <c r="CC155" s="472">
        <v>0</v>
      </c>
      <c r="CD155" s="472">
        <v>0</v>
      </c>
      <c r="CE155" s="472">
        <v>0</v>
      </c>
      <c r="CF155" s="472">
        <v>0</v>
      </c>
      <c r="CG155" s="472">
        <v>0</v>
      </c>
      <c r="CH155" s="472">
        <v>0</v>
      </c>
      <c r="CI155" s="472">
        <v>0</v>
      </c>
      <c r="CJ155" s="472">
        <v>0</v>
      </c>
      <c r="CK155" s="472">
        <v>0</v>
      </c>
      <c r="CL155" s="472">
        <v>0</v>
      </c>
      <c r="CM155" s="472">
        <v>0</v>
      </c>
      <c r="CN155" s="472">
        <v>0</v>
      </c>
      <c r="CO155" s="472">
        <v>0</v>
      </c>
      <c r="CP155" s="473">
        <f t="shared" si="79"/>
        <v>0</v>
      </c>
      <c r="CQ155" s="461" t="s">
        <v>270</v>
      </c>
    </row>
    <row r="156" spans="1:95" x14ac:dyDescent="0.25">
      <c r="A156" s="457" t="s">
        <v>460</v>
      </c>
      <c r="B156" s="458" t="s">
        <v>7</v>
      </c>
      <c r="C156" s="459" t="s">
        <v>13</v>
      </c>
      <c r="D156" s="460" t="s">
        <v>1211</v>
      </c>
      <c r="E156" s="461" t="s">
        <v>267</v>
      </c>
      <c r="F156" s="462" t="s">
        <v>276</v>
      </c>
      <c r="G156" s="463" t="s">
        <v>38</v>
      </c>
      <c r="H156" s="464">
        <v>2201</v>
      </c>
      <c r="I156" s="465" t="s">
        <v>201</v>
      </c>
      <c r="J156" s="459" t="s">
        <v>737</v>
      </c>
      <c r="K156" s="459" t="s">
        <v>1458</v>
      </c>
      <c r="L156" s="459" t="s">
        <v>1057</v>
      </c>
      <c r="M156" s="467">
        <v>2201052</v>
      </c>
      <c r="N156" s="459" t="s">
        <v>1058</v>
      </c>
      <c r="O156" s="467">
        <v>220105200</v>
      </c>
      <c r="P156" s="481" t="s">
        <v>2197</v>
      </c>
      <c r="Q156" s="468">
        <v>0</v>
      </c>
      <c r="R156" s="469">
        <v>3</v>
      </c>
      <c r="S156" s="469">
        <v>5</v>
      </c>
      <c r="T156" s="469">
        <v>2</v>
      </c>
      <c r="U156" s="470">
        <f>Q156+R156+S156+T156</f>
        <v>10</v>
      </c>
      <c r="V156" s="471">
        <f t="shared" si="71"/>
        <v>0</v>
      </c>
      <c r="W156" s="472">
        <f t="shared" si="72"/>
        <v>3000000000</v>
      </c>
      <c r="X156" s="472">
        <f t="shared" si="73"/>
        <v>1000000000</v>
      </c>
      <c r="Y156" s="472">
        <f t="shared" si="74"/>
        <v>1000000000</v>
      </c>
      <c r="Z156" s="473">
        <f t="shared" si="75"/>
        <v>5000000000</v>
      </c>
      <c r="AA156" s="474">
        <v>0</v>
      </c>
      <c r="AB156" s="472">
        <v>0</v>
      </c>
      <c r="AC156" s="472">
        <v>0</v>
      </c>
      <c r="AD156" s="472">
        <v>0</v>
      </c>
      <c r="AE156" s="472">
        <v>0</v>
      </c>
      <c r="AF156" s="472">
        <v>0</v>
      </c>
      <c r="AG156" s="472">
        <v>0</v>
      </c>
      <c r="AH156" s="472">
        <v>0</v>
      </c>
      <c r="AI156" s="472">
        <v>0</v>
      </c>
      <c r="AJ156" s="472">
        <v>0</v>
      </c>
      <c r="AK156" s="472">
        <v>0</v>
      </c>
      <c r="AL156" s="472">
        <v>0</v>
      </c>
      <c r="AM156" s="472">
        <v>0</v>
      </c>
      <c r="AN156" s="472">
        <v>0</v>
      </c>
      <c r="AO156" s="472">
        <v>0</v>
      </c>
      <c r="AP156" s="472">
        <v>0</v>
      </c>
      <c r="AQ156" s="475">
        <f t="shared" si="76"/>
        <v>0</v>
      </c>
      <c r="AR156" s="471">
        <v>0</v>
      </c>
      <c r="AS156" s="472">
        <v>0</v>
      </c>
      <c r="AT156" s="472">
        <v>0</v>
      </c>
      <c r="AU156" s="472">
        <v>0</v>
      </c>
      <c r="AV156" s="472">
        <v>0</v>
      </c>
      <c r="AW156" s="472">
        <v>0</v>
      </c>
      <c r="AX156" s="472">
        <v>0</v>
      </c>
      <c r="AY156" s="472">
        <v>0</v>
      </c>
      <c r="AZ156" s="472">
        <v>0</v>
      </c>
      <c r="BA156" s="472">
        <v>0</v>
      </c>
      <c r="BB156" s="472">
        <v>0</v>
      </c>
      <c r="BC156" s="472">
        <v>3000000000</v>
      </c>
      <c r="BD156" s="472">
        <v>0</v>
      </c>
      <c r="BE156" s="472">
        <v>0</v>
      </c>
      <c r="BF156" s="472">
        <v>0</v>
      </c>
      <c r="BG156" s="472">
        <v>0</v>
      </c>
      <c r="BH156" s="473">
        <f t="shared" si="77"/>
        <v>3000000000</v>
      </c>
      <c r="BI156" s="474">
        <v>0</v>
      </c>
      <c r="BJ156" s="472">
        <v>0</v>
      </c>
      <c r="BK156" s="472">
        <v>0</v>
      </c>
      <c r="BL156" s="472">
        <v>0</v>
      </c>
      <c r="BM156" s="472">
        <v>0</v>
      </c>
      <c r="BN156" s="472">
        <v>0</v>
      </c>
      <c r="BO156" s="472">
        <v>0</v>
      </c>
      <c r="BP156" s="472">
        <v>0</v>
      </c>
      <c r="BQ156" s="472">
        <v>0</v>
      </c>
      <c r="BR156" s="472">
        <v>0</v>
      </c>
      <c r="BS156" s="472">
        <v>0</v>
      </c>
      <c r="BT156" s="472">
        <v>0</v>
      </c>
      <c r="BU156" s="472">
        <v>0</v>
      </c>
      <c r="BV156" s="472">
        <v>0</v>
      </c>
      <c r="BW156" s="472">
        <v>1000000000</v>
      </c>
      <c r="BX156" s="472">
        <v>0</v>
      </c>
      <c r="BY156" s="475">
        <f t="shared" si="78"/>
        <v>1000000000</v>
      </c>
      <c r="BZ156" s="471">
        <v>0</v>
      </c>
      <c r="CA156" s="472">
        <v>0</v>
      </c>
      <c r="CB156" s="472">
        <v>0</v>
      </c>
      <c r="CC156" s="472">
        <v>0</v>
      </c>
      <c r="CD156" s="472">
        <v>0</v>
      </c>
      <c r="CE156" s="472">
        <v>0</v>
      </c>
      <c r="CF156" s="472">
        <v>0</v>
      </c>
      <c r="CG156" s="472">
        <v>0</v>
      </c>
      <c r="CH156" s="472">
        <v>0</v>
      </c>
      <c r="CI156" s="472">
        <v>0</v>
      </c>
      <c r="CJ156" s="472">
        <v>0</v>
      </c>
      <c r="CK156" s="472">
        <v>0</v>
      </c>
      <c r="CL156" s="472">
        <v>0</v>
      </c>
      <c r="CM156" s="472">
        <v>0</v>
      </c>
      <c r="CN156" s="472">
        <v>1000000000</v>
      </c>
      <c r="CO156" s="472">
        <v>0</v>
      </c>
      <c r="CP156" s="473">
        <f t="shared" si="79"/>
        <v>1000000000</v>
      </c>
      <c r="CQ156" s="461" t="s">
        <v>270</v>
      </c>
    </row>
    <row r="157" spans="1:95" x14ac:dyDescent="0.25">
      <c r="A157" s="457" t="s">
        <v>461</v>
      </c>
      <c r="B157" s="458" t="s">
        <v>7</v>
      </c>
      <c r="C157" s="459" t="s">
        <v>13</v>
      </c>
      <c r="D157" s="460" t="s">
        <v>1211</v>
      </c>
      <c r="E157" s="461" t="s">
        <v>267</v>
      </c>
      <c r="F157" s="462" t="s">
        <v>276</v>
      </c>
      <c r="G157" s="463" t="s">
        <v>38</v>
      </c>
      <c r="H157" s="464">
        <v>2201</v>
      </c>
      <c r="I157" s="465" t="s">
        <v>201</v>
      </c>
      <c r="J157" s="459" t="s">
        <v>738</v>
      </c>
      <c r="K157" s="459" t="s">
        <v>1459</v>
      </c>
      <c r="L157" s="459" t="s">
        <v>1059</v>
      </c>
      <c r="M157" s="467">
        <v>2201039</v>
      </c>
      <c r="N157" s="459" t="s">
        <v>1060</v>
      </c>
      <c r="O157" s="467">
        <v>220103900</v>
      </c>
      <c r="P157" s="481" t="s">
        <v>2197</v>
      </c>
      <c r="Q157" s="468">
        <v>0</v>
      </c>
      <c r="R157" s="469">
        <v>1</v>
      </c>
      <c r="S157" s="469">
        <v>0</v>
      </c>
      <c r="T157" s="469">
        <v>0</v>
      </c>
      <c r="U157" s="470">
        <f>Q157+R157+S157+T157</f>
        <v>1</v>
      </c>
      <c r="V157" s="471">
        <f t="shared" si="71"/>
        <v>0</v>
      </c>
      <c r="W157" s="472">
        <f t="shared" si="72"/>
        <v>15000000</v>
      </c>
      <c r="X157" s="472">
        <f t="shared" si="73"/>
        <v>0</v>
      </c>
      <c r="Y157" s="472">
        <f t="shared" si="74"/>
        <v>0</v>
      </c>
      <c r="Z157" s="473">
        <f t="shared" si="75"/>
        <v>15000000</v>
      </c>
      <c r="AA157" s="474">
        <v>0</v>
      </c>
      <c r="AB157" s="472">
        <v>0</v>
      </c>
      <c r="AC157" s="472">
        <v>0</v>
      </c>
      <c r="AD157" s="472">
        <v>0</v>
      </c>
      <c r="AE157" s="472">
        <v>0</v>
      </c>
      <c r="AF157" s="472">
        <v>0</v>
      </c>
      <c r="AG157" s="472">
        <v>0</v>
      </c>
      <c r="AH157" s="472">
        <v>0</v>
      </c>
      <c r="AI157" s="472">
        <v>0</v>
      </c>
      <c r="AJ157" s="472">
        <v>0</v>
      </c>
      <c r="AK157" s="472">
        <v>0</v>
      </c>
      <c r="AL157" s="472">
        <v>0</v>
      </c>
      <c r="AM157" s="472">
        <v>0</v>
      </c>
      <c r="AN157" s="472">
        <v>0</v>
      </c>
      <c r="AO157" s="472">
        <v>0</v>
      </c>
      <c r="AP157" s="472">
        <v>0</v>
      </c>
      <c r="AQ157" s="475">
        <f t="shared" si="76"/>
        <v>0</v>
      </c>
      <c r="AR157" s="471">
        <v>0</v>
      </c>
      <c r="AS157" s="472">
        <v>0</v>
      </c>
      <c r="AT157" s="472">
        <v>0</v>
      </c>
      <c r="AU157" s="472">
        <v>0</v>
      </c>
      <c r="AV157" s="472">
        <v>0</v>
      </c>
      <c r="AW157" s="472">
        <v>0</v>
      </c>
      <c r="AX157" s="472">
        <v>0</v>
      </c>
      <c r="AY157" s="472">
        <v>0</v>
      </c>
      <c r="AZ157" s="472">
        <v>0</v>
      </c>
      <c r="BA157" s="472">
        <v>0</v>
      </c>
      <c r="BB157" s="472">
        <v>0</v>
      </c>
      <c r="BC157" s="472">
        <v>0</v>
      </c>
      <c r="BD157" s="472">
        <v>0</v>
      </c>
      <c r="BE157" s="472">
        <v>0</v>
      </c>
      <c r="BF157" s="472">
        <v>0</v>
      </c>
      <c r="BG157" s="472">
        <v>15000000</v>
      </c>
      <c r="BH157" s="473">
        <f t="shared" si="77"/>
        <v>15000000</v>
      </c>
      <c r="BI157" s="474">
        <v>0</v>
      </c>
      <c r="BJ157" s="472">
        <v>0</v>
      </c>
      <c r="BK157" s="472">
        <v>0</v>
      </c>
      <c r="BL157" s="472">
        <v>0</v>
      </c>
      <c r="BM157" s="472">
        <v>0</v>
      </c>
      <c r="BN157" s="472">
        <v>0</v>
      </c>
      <c r="BO157" s="472">
        <v>0</v>
      </c>
      <c r="BP157" s="472">
        <v>0</v>
      </c>
      <c r="BQ157" s="472">
        <v>0</v>
      </c>
      <c r="BR157" s="472">
        <v>0</v>
      </c>
      <c r="BS157" s="472">
        <v>0</v>
      </c>
      <c r="BT157" s="472">
        <v>0</v>
      </c>
      <c r="BU157" s="472">
        <v>0</v>
      </c>
      <c r="BV157" s="472">
        <v>0</v>
      </c>
      <c r="BW157" s="472">
        <v>0</v>
      </c>
      <c r="BX157" s="472">
        <v>0</v>
      </c>
      <c r="BY157" s="475">
        <f t="shared" si="78"/>
        <v>0</v>
      </c>
      <c r="BZ157" s="471">
        <v>0</v>
      </c>
      <c r="CA157" s="472">
        <v>0</v>
      </c>
      <c r="CB157" s="472">
        <v>0</v>
      </c>
      <c r="CC157" s="472">
        <v>0</v>
      </c>
      <c r="CD157" s="472">
        <v>0</v>
      </c>
      <c r="CE157" s="472">
        <v>0</v>
      </c>
      <c r="CF157" s="472">
        <v>0</v>
      </c>
      <c r="CG157" s="472">
        <v>0</v>
      </c>
      <c r="CH157" s="472">
        <v>0</v>
      </c>
      <c r="CI157" s="472">
        <v>0</v>
      </c>
      <c r="CJ157" s="472">
        <v>0</v>
      </c>
      <c r="CK157" s="472">
        <v>0</v>
      </c>
      <c r="CL157" s="472">
        <v>0</v>
      </c>
      <c r="CM157" s="472">
        <v>0</v>
      </c>
      <c r="CN157" s="472">
        <v>0</v>
      </c>
      <c r="CO157" s="472">
        <v>0</v>
      </c>
      <c r="CP157" s="473">
        <f t="shared" si="79"/>
        <v>0</v>
      </c>
      <c r="CQ157" s="461" t="s">
        <v>270</v>
      </c>
    </row>
    <row r="158" spans="1:95" x14ac:dyDescent="0.25">
      <c r="A158" s="457" t="s">
        <v>462</v>
      </c>
      <c r="B158" s="458" t="s">
        <v>13</v>
      </c>
      <c r="C158" s="459" t="s">
        <v>7</v>
      </c>
      <c r="D158" s="460" t="s">
        <v>287</v>
      </c>
      <c r="E158" s="461" t="s">
        <v>267</v>
      </c>
      <c r="F158" s="462" t="s">
        <v>276</v>
      </c>
      <c r="G158" s="463" t="s">
        <v>38</v>
      </c>
      <c r="H158" s="464">
        <v>2201</v>
      </c>
      <c r="I158" s="465" t="s">
        <v>201</v>
      </c>
      <c r="J158" s="459" t="s">
        <v>739</v>
      </c>
      <c r="K158" s="459" t="s">
        <v>1460</v>
      </c>
      <c r="L158" s="459" t="s">
        <v>1061</v>
      </c>
      <c r="M158" s="467">
        <v>2201065</v>
      </c>
      <c r="N158" s="459" t="s">
        <v>1062</v>
      </c>
      <c r="O158" s="467">
        <v>220106500</v>
      </c>
      <c r="P158" s="481" t="s">
        <v>2197</v>
      </c>
      <c r="Q158" s="468">
        <v>0</v>
      </c>
      <c r="R158" s="469">
        <v>1</v>
      </c>
      <c r="S158" s="469">
        <v>0</v>
      </c>
      <c r="T158" s="469">
        <v>0</v>
      </c>
      <c r="U158" s="470">
        <f>Q158+R158+S158+T158</f>
        <v>1</v>
      </c>
      <c r="V158" s="471">
        <f t="shared" si="71"/>
        <v>0</v>
      </c>
      <c r="W158" s="472">
        <f t="shared" si="72"/>
        <v>105000000</v>
      </c>
      <c r="X158" s="472">
        <f t="shared" si="73"/>
        <v>0</v>
      </c>
      <c r="Y158" s="472">
        <f t="shared" si="74"/>
        <v>0</v>
      </c>
      <c r="Z158" s="473">
        <f t="shared" si="75"/>
        <v>105000000</v>
      </c>
      <c r="AA158" s="474">
        <v>0</v>
      </c>
      <c r="AB158" s="472">
        <v>0</v>
      </c>
      <c r="AC158" s="472">
        <v>0</v>
      </c>
      <c r="AD158" s="472">
        <v>0</v>
      </c>
      <c r="AE158" s="472">
        <v>0</v>
      </c>
      <c r="AF158" s="472">
        <v>0</v>
      </c>
      <c r="AG158" s="472">
        <v>0</v>
      </c>
      <c r="AH158" s="472">
        <v>0</v>
      </c>
      <c r="AI158" s="472">
        <v>0</v>
      </c>
      <c r="AJ158" s="472">
        <v>0</v>
      </c>
      <c r="AK158" s="472">
        <v>0</v>
      </c>
      <c r="AL158" s="472">
        <v>0</v>
      </c>
      <c r="AM158" s="472">
        <v>0</v>
      </c>
      <c r="AN158" s="472">
        <v>0</v>
      </c>
      <c r="AO158" s="472">
        <v>0</v>
      </c>
      <c r="AP158" s="472">
        <v>0</v>
      </c>
      <c r="AQ158" s="475">
        <f t="shared" si="76"/>
        <v>0</v>
      </c>
      <c r="AR158" s="471">
        <v>0</v>
      </c>
      <c r="AS158" s="472">
        <v>0</v>
      </c>
      <c r="AT158" s="472">
        <v>0</v>
      </c>
      <c r="AU158" s="472">
        <v>0</v>
      </c>
      <c r="AV158" s="472">
        <v>0</v>
      </c>
      <c r="AW158" s="472">
        <v>0</v>
      </c>
      <c r="AX158" s="472">
        <v>0</v>
      </c>
      <c r="AY158" s="472">
        <v>0</v>
      </c>
      <c r="AZ158" s="472">
        <v>0</v>
      </c>
      <c r="BA158" s="472">
        <v>0</v>
      </c>
      <c r="BB158" s="472">
        <v>0</v>
      </c>
      <c r="BC158" s="472">
        <v>0</v>
      </c>
      <c r="BD158" s="472">
        <v>0</v>
      </c>
      <c r="BE158" s="472">
        <v>0</v>
      </c>
      <c r="BF158" s="472">
        <v>0</v>
      </c>
      <c r="BG158" s="472">
        <v>105000000</v>
      </c>
      <c r="BH158" s="473">
        <f t="shared" si="77"/>
        <v>105000000</v>
      </c>
      <c r="BI158" s="474">
        <v>0</v>
      </c>
      <c r="BJ158" s="472">
        <v>0</v>
      </c>
      <c r="BK158" s="472">
        <v>0</v>
      </c>
      <c r="BL158" s="472">
        <v>0</v>
      </c>
      <c r="BM158" s="472">
        <v>0</v>
      </c>
      <c r="BN158" s="472">
        <v>0</v>
      </c>
      <c r="BO158" s="472">
        <v>0</v>
      </c>
      <c r="BP158" s="472">
        <v>0</v>
      </c>
      <c r="BQ158" s="472">
        <v>0</v>
      </c>
      <c r="BR158" s="472">
        <v>0</v>
      </c>
      <c r="BS158" s="472">
        <v>0</v>
      </c>
      <c r="BT158" s="472">
        <v>0</v>
      </c>
      <c r="BU158" s="472">
        <v>0</v>
      </c>
      <c r="BV158" s="472">
        <v>0</v>
      </c>
      <c r="BW158" s="472">
        <v>0</v>
      </c>
      <c r="BX158" s="472">
        <v>0</v>
      </c>
      <c r="BY158" s="475">
        <f t="shared" si="78"/>
        <v>0</v>
      </c>
      <c r="BZ158" s="471">
        <v>0</v>
      </c>
      <c r="CA158" s="472">
        <v>0</v>
      </c>
      <c r="CB158" s="472">
        <v>0</v>
      </c>
      <c r="CC158" s="472">
        <v>0</v>
      </c>
      <c r="CD158" s="472">
        <v>0</v>
      </c>
      <c r="CE158" s="472">
        <v>0</v>
      </c>
      <c r="CF158" s="472">
        <v>0</v>
      </c>
      <c r="CG158" s="472">
        <v>0</v>
      </c>
      <c r="CH158" s="472">
        <v>0</v>
      </c>
      <c r="CI158" s="472">
        <v>0</v>
      </c>
      <c r="CJ158" s="472">
        <v>0</v>
      </c>
      <c r="CK158" s="472">
        <v>0</v>
      </c>
      <c r="CL158" s="472">
        <v>0</v>
      </c>
      <c r="CM158" s="472">
        <v>0</v>
      </c>
      <c r="CN158" s="472">
        <v>0</v>
      </c>
      <c r="CO158" s="472">
        <v>0</v>
      </c>
      <c r="CP158" s="473">
        <f t="shared" si="79"/>
        <v>0</v>
      </c>
      <c r="CQ158" s="461" t="s">
        <v>270</v>
      </c>
    </row>
    <row r="159" spans="1:95" x14ac:dyDescent="0.25">
      <c r="A159" s="457" t="s">
        <v>463</v>
      </c>
      <c r="B159" s="458" t="s">
        <v>13</v>
      </c>
      <c r="C159" s="459" t="s">
        <v>14</v>
      </c>
      <c r="D159" s="460" t="s">
        <v>287</v>
      </c>
      <c r="E159" s="461" t="s">
        <v>267</v>
      </c>
      <c r="F159" s="462" t="s">
        <v>276</v>
      </c>
      <c r="G159" s="463" t="s">
        <v>38</v>
      </c>
      <c r="H159" s="464">
        <v>2201</v>
      </c>
      <c r="I159" s="465" t="s">
        <v>200</v>
      </c>
      <c r="J159" s="459" t="s">
        <v>740</v>
      </c>
      <c r="K159" s="459" t="s">
        <v>1461</v>
      </c>
      <c r="L159" s="459" t="s">
        <v>1063</v>
      </c>
      <c r="M159" s="467">
        <v>2201054</v>
      </c>
      <c r="N159" s="459" t="s">
        <v>1064</v>
      </c>
      <c r="O159" s="467">
        <v>220105400</v>
      </c>
      <c r="P159" s="460" t="s">
        <v>2198</v>
      </c>
      <c r="Q159" s="468">
        <v>1</v>
      </c>
      <c r="R159" s="469">
        <v>1</v>
      </c>
      <c r="S159" s="469">
        <v>1</v>
      </c>
      <c r="T159" s="469">
        <v>1</v>
      </c>
      <c r="U159" s="470">
        <v>1</v>
      </c>
      <c r="V159" s="471">
        <f t="shared" si="71"/>
        <v>0</v>
      </c>
      <c r="W159" s="472">
        <f t="shared" si="72"/>
        <v>0</v>
      </c>
      <c r="X159" s="472">
        <f t="shared" si="73"/>
        <v>0</v>
      </c>
      <c r="Y159" s="472">
        <f t="shared" si="74"/>
        <v>0</v>
      </c>
      <c r="Z159" s="473">
        <f t="shared" si="75"/>
        <v>0</v>
      </c>
      <c r="AA159" s="474">
        <v>0</v>
      </c>
      <c r="AB159" s="472">
        <v>0</v>
      </c>
      <c r="AC159" s="472">
        <v>0</v>
      </c>
      <c r="AD159" s="472">
        <v>0</v>
      </c>
      <c r="AE159" s="472">
        <v>0</v>
      </c>
      <c r="AF159" s="472">
        <v>0</v>
      </c>
      <c r="AG159" s="472">
        <v>0</v>
      </c>
      <c r="AH159" s="472">
        <v>0</v>
      </c>
      <c r="AI159" s="472">
        <v>0</v>
      </c>
      <c r="AJ159" s="472">
        <v>0</v>
      </c>
      <c r="AK159" s="472">
        <v>0</v>
      </c>
      <c r="AL159" s="472">
        <v>0</v>
      </c>
      <c r="AM159" s="472">
        <v>0</v>
      </c>
      <c r="AN159" s="472">
        <v>0</v>
      </c>
      <c r="AO159" s="472">
        <v>0</v>
      </c>
      <c r="AP159" s="472">
        <v>0</v>
      </c>
      <c r="AQ159" s="475">
        <f t="shared" si="76"/>
        <v>0</v>
      </c>
      <c r="AR159" s="471">
        <v>0</v>
      </c>
      <c r="AS159" s="472">
        <v>0</v>
      </c>
      <c r="AT159" s="472">
        <v>0</v>
      </c>
      <c r="AU159" s="472">
        <v>0</v>
      </c>
      <c r="AV159" s="472">
        <v>0</v>
      </c>
      <c r="AW159" s="472">
        <v>0</v>
      </c>
      <c r="AX159" s="472">
        <v>0</v>
      </c>
      <c r="AY159" s="472">
        <v>0</v>
      </c>
      <c r="AZ159" s="472">
        <v>0</v>
      </c>
      <c r="BA159" s="472">
        <v>0</v>
      </c>
      <c r="BB159" s="472">
        <v>0</v>
      </c>
      <c r="BC159" s="472">
        <v>0</v>
      </c>
      <c r="BD159" s="472">
        <v>0</v>
      </c>
      <c r="BE159" s="472">
        <v>0</v>
      </c>
      <c r="BF159" s="472">
        <v>0</v>
      </c>
      <c r="BG159" s="472">
        <v>0</v>
      </c>
      <c r="BH159" s="473">
        <f t="shared" si="77"/>
        <v>0</v>
      </c>
      <c r="BI159" s="474">
        <v>0</v>
      </c>
      <c r="BJ159" s="472">
        <v>0</v>
      </c>
      <c r="BK159" s="472">
        <v>0</v>
      </c>
      <c r="BL159" s="472">
        <v>0</v>
      </c>
      <c r="BM159" s="472">
        <v>0</v>
      </c>
      <c r="BN159" s="472">
        <v>0</v>
      </c>
      <c r="BO159" s="472">
        <v>0</v>
      </c>
      <c r="BP159" s="472">
        <v>0</v>
      </c>
      <c r="BQ159" s="472">
        <v>0</v>
      </c>
      <c r="BR159" s="472">
        <v>0</v>
      </c>
      <c r="BS159" s="472">
        <v>0</v>
      </c>
      <c r="BT159" s="472">
        <v>0</v>
      </c>
      <c r="BU159" s="472">
        <v>0</v>
      </c>
      <c r="BV159" s="472">
        <v>0</v>
      </c>
      <c r="BW159" s="472">
        <v>0</v>
      </c>
      <c r="BX159" s="472">
        <v>0</v>
      </c>
      <c r="BY159" s="475">
        <f t="shared" si="78"/>
        <v>0</v>
      </c>
      <c r="BZ159" s="471">
        <v>0</v>
      </c>
      <c r="CA159" s="472">
        <v>0</v>
      </c>
      <c r="CB159" s="472">
        <v>0</v>
      </c>
      <c r="CC159" s="472">
        <v>0</v>
      </c>
      <c r="CD159" s="472">
        <v>0</v>
      </c>
      <c r="CE159" s="472">
        <v>0</v>
      </c>
      <c r="CF159" s="472">
        <v>0</v>
      </c>
      <c r="CG159" s="472">
        <v>0</v>
      </c>
      <c r="CH159" s="472">
        <v>0</v>
      </c>
      <c r="CI159" s="472">
        <v>0</v>
      </c>
      <c r="CJ159" s="472">
        <v>0</v>
      </c>
      <c r="CK159" s="472">
        <v>0</v>
      </c>
      <c r="CL159" s="472">
        <v>0</v>
      </c>
      <c r="CM159" s="472">
        <v>0</v>
      </c>
      <c r="CN159" s="472">
        <v>0</v>
      </c>
      <c r="CO159" s="472">
        <v>0</v>
      </c>
      <c r="CP159" s="473">
        <f t="shared" si="79"/>
        <v>0</v>
      </c>
      <c r="CQ159" s="461" t="s">
        <v>270</v>
      </c>
    </row>
    <row r="160" spans="1:95" x14ac:dyDescent="0.25">
      <c r="A160" s="457" t="s">
        <v>464</v>
      </c>
      <c r="B160" s="458" t="s">
        <v>13</v>
      </c>
      <c r="C160" s="459" t="s">
        <v>13</v>
      </c>
      <c r="D160" s="460" t="s">
        <v>287</v>
      </c>
      <c r="E160" s="461" t="s">
        <v>267</v>
      </c>
      <c r="F160" s="462" t="s">
        <v>276</v>
      </c>
      <c r="G160" s="463" t="s">
        <v>38</v>
      </c>
      <c r="H160" s="464">
        <v>2201</v>
      </c>
      <c r="I160" s="465" t="s">
        <v>201</v>
      </c>
      <c r="J160" s="459" t="s">
        <v>741</v>
      </c>
      <c r="K160" s="459" t="s">
        <v>1462</v>
      </c>
      <c r="L160" s="459" t="s">
        <v>39</v>
      </c>
      <c r="M160" s="467">
        <v>2201071</v>
      </c>
      <c r="N160" s="459" t="s">
        <v>40</v>
      </c>
      <c r="O160" s="467">
        <v>220107100</v>
      </c>
      <c r="P160" s="481" t="s">
        <v>2198</v>
      </c>
      <c r="Q160" s="468">
        <v>4</v>
      </c>
      <c r="R160" s="469">
        <v>4</v>
      </c>
      <c r="S160" s="469">
        <v>4</v>
      </c>
      <c r="T160" s="469">
        <v>4</v>
      </c>
      <c r="U160" s="470">
        <v>4</v>
      </c>
      <c r="V160" s="471">
        <f t="shared" si="71"/>
        <v>1302572430</v>
      </c>
      <c r="W160" s="472">
        <f t="shared" si="72"/>
        <v>1377708894</v>
      </c>
      <c r="X160" s="472">
        <f t="shared" si="73"/>
        <v>1528788000</v>
      </c>
      <c r="Y160" s="472">
        <f t="shared" si="74"/>
        <v>1614859555.6400001</v>
      </c>
      <c r="Z160" s="473">
        <f t="shared" si="75"/>
        <v>5823928879.6400003</v>
      </c>
      <c r="AA160" s="474">
        <v>0</v>
      </c>
      <c r="AB160" s="472">
        <v>0</v>
      </c>
      <c r="AC160" s="472">
        <v>1302572430</v>
      </c>
      <c r="AD160" s="472">
        <v>0</v>
      </c>
      <c r="AE160" s="472">
        <v>0</v>
      </c>
      <c r="AF160" s="472">
        <v>0</v>
      </c>
      <c r="AG160" s="472">
        <v>0</v>
      </c>
      <c r="AH160" s="472">
        <v>0</v>
      </c>
      <c r="AI160" s="472">
        <v>0</v>
      </c>
      <c r="AJ160" s="472">
        <v>0</v>
      </c>
      <c r="AK160" s="472">
        <v>0</v>
      </c>
      <c r="AL160" s="472">
        <v>0</v>
      </c>
      <c r="AM160" s="472">
        <v>0</v>
      </c>
      <c r="AN160" s="472">
        <v>0</v>
      </c>
      <c r="AO160" s="472">
        <v>0</v>
      </c>
      <c r="AP160" s="472">
        <v>0</v>
      </c>
      <c r="AQ160" s="475">
        <f t="shared" si="76"/>
        <v>1302572430</v>
      </c>
      <c r="AR160" s="471">
        <v>0</v>
      </c>
      <c r="AS160" s="472">
        <v>0</v>
      </c>
      <c r="AT160" s="472">
        <v>1377708894</v>
      </c>
      <c r="AU160" s="472">
        <v>0</v>
      </c>
      <c r="AV160" s="472">
        <v>0</v>
      </c>
      <c r="AW160" s="472">
        <v>0</v>
      </c>
      <c r="AX160" s="472">
        <v>0</v>
      </c>
      <c r="AY160" s="472">
        <v>0</v>
      </c>
      <c r="AZ160" s="472">
        <v>0</v>
      </c>
      <c r="BA160" s="472">
        <v>0</v>
      </c>
      <c r="BB160" s="472">
        <v>0</v>
      </c>
      <c r="BC160" s="472">
        <v>0</v>
      </c>
      <c r="BD160" s="472">
        <v>0</v>
      </c>
      <c r="BE160" s="472">
        <v>0</v>
      </c>
      <c r="BF160" s="472">
        <v>0</v>
      </c>
      <c r="BG160" s="472">
        <v>0</v>
      </c>
      <c r="BH160" s="473">
        <f t="shared" si="77"/>
        <v>1377708894</v>
      </c>
      <c r="BI160" s="474">
        <v>0</v>
      </c>
      <c r="BJ160" s="472">
        <v>0</v>
      </c>
      <c r="BK160" s="472">
        <v>1528788000</v>
      </c>
      <c r="BL160" s="472">
        <v>0</v>
      </c>
      <c r="BM160" s="472">
        <v>0</v>
      </c>
      <c r="BN160" s="472">
        <v>0</v>
      </c>
      <c r="BO160" s="472">
        <v>0</v>
      </c>
      <c r="BP160" s="472">
        <v>0</v>
      </c>
      <c r="BQ160" s="472">
        <v>0</v>
      </c>
      <c r="BR160" s="472">
        <v>0</v>
      </c>
      <c r="BS160" s="472">
        <v>0</v>
      </c>
      <c r="BT160" s="472">
        <v>0</v>
      </c>
      <c r="BU160" s="472">
        <v>0</v>
      </c>
      <c r="BV160" s="472">
        <v>0</v>
      </c>
      <c r="BW160" s="472">
        <v>0</v>
      </c>
      <c r="BX160" s="472">
        <v>0</v>
      </c>
      <c r="BY160" s="475">
        <f t="shared" si="78"/>
        <v>1528788000</v>
      </c>
      <c r="BZ160" s="471">
        <v>0</v>
      </c>
      <c r="CA160" s="472">
        <v>0</v>
      </c>
      <c r="CB160" s="472">
        <v>1614859555.6400001</v>
      </c>
      <c r="CC160" s="472">
        <v>0</v>
      </c>
      <c r="CD160" s="472">
        <v>0</v>
      </c>
      <c r="CE160" s="472">
        <v>0</v>
      </c>
      <c r="CF160" s="472">
        <v>0</v>
      </c>
      <c r="CG160" s="472">
        <v>0</v>
      </c>
      <c r="CH160" s="472">
        <v>0</v>
      </c>
      <c r="CI160" s="472">
        <v>0</v>
      </c>
      <c r="CJ160" s="472">
        <v>0</v>
      </c>
      <c r="CK160" s="472">
        <v>0</v>
      </c>
      <c r="CL160" s="472">
        <v>0</v>
      </c>
      <c r="CM160" s="472">
        <v>0</v>
      </c>
      <c r="CN160" s="472">
        <v>0</v>
      </c>
      <c r="CO160" s="472">
        <v>0</v>
      </c>
      <c r="CP160" s="473">
        <f t="shared" si="79"/>
        <v>1614859555.6400001</v>
      </c>
      <c r="CQ160" s="461" t="s">
        <v>270</v>
      </c>
    </row>
    <row r="161" spans="1:95" x14ac:dyDescent="0.25">
      <c r="A161" s="457" t="s">
        <v>465</v>
      </c>
      <c r="B161" s="458" t="s">
        <v>13</v>
      </c>
      <c r="C161" s="459" t="s">
        <v>14</v>
      </c>
      <c r="D161" s="460" t="s">
        <v>287</v>
      </c>
      <c r="E161" s="461" t="s">
        <v>267</v>
      </c>
      <c r="F161" s="462" t="s">
        <v>276</v>
      </c>
      <c r="G161" s="463" t="s">
        <v>588</v>
      </c>
      <c r="H161" s="464">
        <v>2202</v>
      </c>
      <c r="I161" s="465" t="s">
        <v>201</v>
      </c>
      <c r="J161" s="459" t="s">
        <v>742</v>
      </c>
      <c r="K161" s="459" t="s">
        <v>1463</v>
      </c>
      <c r="L161" s="459" t="s">
        <v>1065</v>
      </c>
      <c r="M161" s="467">
        <v>2202062</v>
      </c>
      <c r="N161" s="459" t="s">
        <v>1066</v>
      </c>
      <c r="O161" s="467">
        <v>220206200</v>
      </c>
      <c r="P161" s="481" t="s">
        <v>2197</v>
      </c>
      <c r="Q161" s="468">
        <v>30</v>
      </c>
      <c r="R161" s="469">
        <v>30</v>
      </c>
      <c r="S161" s="469">
        <v>30</v>
      </c>
      <c r="T161" s="469">
        <v>30</v>
      </c>
      <c r="U161" s="470">
        <f>Q161+R161+S161+T161</f>
        <v>120</v>
      </c>
      <c r="V161" s="471">
        <f t="shared" si="71"/>
        <v>4775000</v>
      </c>
      <c r="W161" s="472">
        <f t="shared" si="72"/>
        <v>100000000</v>
      </c>
      <c r="X161" s="472">
        <f t="shared" si="73"/>
        <v>50000000</v>
      </c>
      <c r="Y161" s="472">
        <f t="shared" si="74"/>
        <v>50000000</v>
      </c>
      <c r="Z161" s="473">
        <f t="shared" si="75"/>
        <v>204775000</v>
      </c>
      <c r="AA161" s="474">
        <v>4775000</v>
      </c>
      <c r="AB161" s="472">
        <v>0</v>
      </c>
      <c r="AC161" s="472">
        <v>0</v>
      </c>
      <c r="AD161" s="472">
        <v>0</v>
      </c>
      <c r="AE161" s="472">
        <v>0</v>
      </c>
      <c r="AF161" s="472">
        <v>0</v>
      </c>
      <c r="AG161" s="472">
        <v>0</v>
      </c>
      <c r="AH161" s="472">
        <v>0</v>
      </c>
      <c r="AI161" s="472">
        <v>0</v>
      </c>
      <c r="AJ161" s="472">
        <v>0</v>
      </c>
      <c r="AK161" s="472">
        <v>0</v>
      </c>
      <c r="AL161" s="472">
        <v>0</v>
      </c>
      <c r="AM161" s="472">
        <v>0</v>
      </c>
      <c r="AN161" s="472">
        <v>0</v>
      </c>
      <c r="AO161" s="472">
        <v>0</v>
      </c>
      <c r="AP161" s="472">
        <v>0</v>
      </c>
      <c r="AQ161" s="475">
        <f t="shared" si="76"/>
        <v>4775000</v>
      </c>
      <c r="AR161" s="471">
        <v>100000000</v>
      </c>
      <c r="AS161" s="472">
        <v>0</v>
      </c>
      <c r="AT161" s="472">
        <v>0</v>
      </c>
      <c r="AU161" s="472">
        <v>0</v>
      </c>
      <c r="AV161" s="472">
        <v>0</v>
      </c>
      <c r="AW161" s="472">
        <v>0</v>
      </c>
      <c r="AX161" s="472">
        <v>0</v>
      </c>
      <c r="AY161" s="472">
        <v>0</v>
      </c>
      <c r="AZ161" s="472">
        <v>0</v>
      </c>
      <c r="BA161" s="472">
        <v>0</v>
      </c>
      <c r="BB161" s="472">
        <v>0</v>
      </c>
      <c r="BC161" s="472">
        <v>0</v>
      </c>
      <c r="BD161" s="472">
        <v>0</v>
      </c>
      <c r="BE161" s="472">
        <v>0</v>
      </c>
      <c r="BF161" s="472">
        <v>0</v>
      </c>
      <c r="BG161" s="472">
        <v>0</v>
      </c>
      <c r="BH161" s="473">
        <f t="shared" si="77"/>
        <v>100000000</v>
      </c>
      <c r="BI161" s="474">
        <v>50000000</v>
      </c>
      <c r="BJ161" s="472">
        <v>0</v>
      </c>
      <c r="BK161" s="472">
        <v>0</v>
      </c>
      <c r="BL161" s="472">
        <v>0</v>
      </c>
      <c r="BM161" s="472">
        <v>0</v>
      </c>
      <c r="BN161" s="472">
        <v>0</v>
      </c>
      <c r="BO161" s="472">
        <v>0</v>
      </c>
      <c r="BP161" s="472">
        <v>0</v>
      </c>
      <c r="BQ161" s="472">
        <v>0</v>
      </c>
      <c r="BR161" s="472">
        <v>0</v>
      </c>
      <c r="BS161" s="472">
        <v>0</v>
      </c>
      <c r="BT161" s="472">
        <v>0</v>
      </c>
      <c r="BU161" s="472">
        <v>0</v>
      </c>
      <c r="BV161" s="472">
        <v>0</v>
      </c>
      <c r="BW161" s="472">
        <v>0</v>
      </c>
      <c r="BX161" s="472">
        <v>0</v>
      </c>
      <c r="BY161" s="475">
        <f t="shared" si="78"/>
        <v>50000000</v>
      </c>
      <c r="BZ161" s="471">
        <v>50000000</v>
      </c>
      <c r="CA161" s="472">
        <v>0</v>
      </c>
      <c r="CB161" s="472">
        <v>0</v>
      </c>
      <c r="CC161" s="472">
        <v>0</v>
      </c>
      <c r="CD161" s="472">
        <v>0</v>
      </c>
      <c r="CE161" s="472">
        <v>0</v>
      </c>
      <c r="CF161" s="472">
        <v>0</v>
      </c>
      <c r="CG161" s="472">
        <v>0</v>
      </c>
      <c r="CH161" s="472">
        <v>0</v>
      </c>
      <c r="CI161" s="472">
        <v>0</v>
      </c>
      <c r="CJ161" s="472">
        <v>0</v>
      </c>
      <c r="CK161" s="472">
        <v>0</v>
      </c>
      <c r="CL161" s="472">
        <v>0</v>
      </c>
      <c r="CM161" s="472">
        <v>0</v>
      </c>
      <c r="CN161" s="472">
        <v>0</v>
      </c>
      <c r="CO161" s="472">
        <v>0</v>
      </c>
      <c r="CP161" s="473">
        <f t="shared" si="79"/>
        <v>50000000</v>
      </c>
      <c r="CQ161" s="461" t="s">
        <v>270</v>
      </c>
    </row>
    <row r="162" spans="1:95" s="567" customFormat="1" x14ac:dyDescent="0.25">
      <c r="A162" s="548" t="s">
        <v>466</v>
      </c>
      <c r="B162" s="549" t="s">
        <v>13</v>
      </c>
      <c r="C162" s="550" t="s">
        <v>268</v>
      </c>
      <c r="D162" s="551" t="s">
        <v>287</v>
      </c>
      <c r="E162" s="552" t="s">
        <v>267</v>
      </c>
      <c r="F162" s="553" t="s">
        <v>276</v>
      </c>
      <c r="G162" s="554" t="s">
        <v>588</v>
      </c>
      <c r="H162" s="555">
        <v>2202</v>
      </c>
      <c r="I162" s="556" t="s">
        <v>200</v>
      </c>
      <c r="J162" s="550" t="s">
        <v>743</v>
      </c>
      <c r="K162" s="557" t="s">
        <v>1464</v>
      </c>
      <c r="L162" s="550" t="s">
        <v>1067</v>
      </c>
      <c r="M162" s="558">
        <v>2202079</v>
      </c>
      <c r="N162" s="550" t="s">
        <v>1068</v>
      </c>
      <c r="O162" s="558">
        <v>220207902</v>
      </c>
      <c r="P162" s="551" t="s">
        <v>2197</v>
      </c>
      <c r="Q162" s="559">
        <v>0.2</v>
      </c>
      <c r="R162" s="560">
        <v>0.8</v>
      </c>
      <c r="S162" s="560">
        <v>0</v>
      </c>
      <c r="T162" s="560">
        <v>0</v>
      </c>
      <c r="U162" s="561">
        <f>Q162+R162+S162+T162</f>
        <v>1</v>
      </c>
      <c r="V162" s="562">
        <f t="shared" si="71"/>
        <v>0</v>
      </c>
      <c r="W162" s="563">
        <f t="shared" si="72"/>
        <v>0</v>
      </c>
      <c r="X162" s="563">
        <f t="shared" si="73"/>
        <v>0</v>
      </c>
      <c r="Y162" s="563">
        <f t="shared" si="74"/>
        <v>0</v>
      </c>
      <c r="Z162" s="564">
        <f t="shared" si="75"/>
        <v>0</v>
      </c>
      <c r="AA162" s="565">
        <v>0</v>
      </c>
      <c r="AB162" s="563">
        <v>0</v>
      </c>
      <c r="AC162" s="563">
        <v>0</v>
      </c>
      <c r="AD162" s="563">
        <v>0</v>
      </c>
      <c r="AE162" s="563">
        <v>0</v>
      </c>
      <c r="AF162" s="563">
        <v>0</v>
      </c>
      <c r="AG162" s="563">
        <v>0</v>
      </c>
      <c r="AH162" s="563">
        <v>0</v>
      </c>
      <c r="AI162" s="563">
        <v>0</v>
      </c>
      <c r="AJ162" s="563">
        <v>0</v>
      </c>
      <c r="AK162" s="563">
        <v>0</v>
      </c>
      <c r="AL162" s="563">
        <v>0</v>
      </c>
      <c r="AM162" s="563">
        <v>0</v>
      </c>
      <c r="AN162" s="563">
        <v>0</v>
      </c>
      <c r="AO162" s="563">
        <v>0</v>
      </c>
      <c r="AP162" s="563">
        <v>0</v>
      </c>
      <c r="AQ162" s="566">
        <f t="shared" si="76"/>
        <v>0</v>
      </c>
      <c r="AR162" s="562">
        <v>0</v>
      </c>
      <c r="AS162" s="563">
        <v>0</v>
      </c>
      <c r="AT162" s="563">
        <v>0</v>
      </c>
      <c r="AU162" s="563">
        <v>0</v>
      </c>
      <c r="AV162" s="563">
        <v>0</v>
      </c>
      <c r="AW162" s="563">
        <v>0</v>
      </c>
      <c r="AX162" s="563">
        <v>0</v>
      </c>
      <c r="AY162" s="563">
        <v>0</v>
      </c>
      <c r="AZ162" s="563">
        <v>0</v>
      </c>
      <c r="BA162" s="563">
        <v>0</v>
      </c>
      <c r="BB162" s="563">
        <v>0</v>
      </c>
      <c r="BC162" s="563">
        <v>0</v>
      </c>
      <c r="BD162" s="563">
        <v>0</v>
      </c>
      <c r="BE162" s="563">
        <v>0</v>
      </c>
      <c r="BF162" s="563">
        <v>0</v>
      </c>
      <c r="BG162" s="563">
        <v>0</v>
      </c>
      <c r="BH162" s="564">
        <f t="shared" si="77"/>
        <v>0</v>
      </c>
      <c r="BI162" s="565">
        <v>0</v>
      </c>
      <c r="BJ162" s="563">
        <v>0</v>
      </c>
      <c r="BK162" s="563">
        <v>0</v>
      </c>
      <c r="BL162" s="563">
        <v>0</v>
      </c>
      <c r="BM162" s="563">
        <v>0</v>
      </c>
      <c r="BN162" s="563">
        <v>0</v>
      </c>
      <c r="BO162" s="563">
        <v>0</v>
      </c>
      <c r="BP162" s="563">
        <v>0</v>
      </c>
      <c r="BQ162" s="563">
        <v>0</v>
      </c>
      <c r="BR162" s="563">
        <v>0</v>
      </c>
      <c r="BS162" s="563">
        <v>0</v>
      </c>
      <c r="BT162" s="563">
        <v>0</v>
      </c>
      <c r="BU162" s="563">
        <v>0</v>
      </c>
      <c r="BV162" s="563">
        <v>0</v>
      </c>
      <c r="BW162" s="563">
        <v>0</v>
      </c>
      <c r="BX162" s="563">
        <v>0</v>
      </c>
      <c r="BY162" s="566">
        <f t="shared" si="78"/>
        <v>0</v>
      </c>
      <c r="BZ162" s="562">
        <v>0</v>
      </c>
      <c r="CA162" s="563">
        <v>0</v>
      </c>
      <c r="CB162" s="563">
        <v>0</v>
      </c>
      <c r="CC162" s="563">
        <v>0</v>
      </c>
      <c r="CD162" s="563">
        <v>0</v>
      </c>
      <c r="CE162" s="563">
        <v>0</v>
      </c>
      <c r="CF162" s="563">
        <v>0</v>
      </c>
      <c r="CG162" s="563">
        <v>0</v>
      </c>
      <c r="CH162" s="563">
        <v>0</v>
      </c>
      <c r="CI162" s="563">
        <v>0</v>
      </c>
      <c r="CJ162" s="563">
        <v>0</v>
      </c>
      <c r="CK162" s="563">
        <v>0</v>
      </c>
      <c r="CL162" s="563">
        <v>0</v>
      </c>
      <c r="CM162" s="563">
        <v>0</v>
      </c>
      <c r="CN162" s="563">
        <v>0</v>
      </c>
      <c r="CO162" s="563">
        <v>0</v>
      </c>
      <c r="CP162" s="564">
        <f t="shared" si="79"/>
        <v>0</v>
      </c>
      <c r="CQ162" s="552" t="s">
        <v>270</v>
      </c>
    </row>
    <row r="163" spans="1:95" x14ac:dyDescent="0.2">
      <c r="A163" s="457" t="s">
        <v>467</v>
      </c>
      <c r="B163" s="458" t="s">
        <v>13</v>
      </c>
      <c r="C163" s="459" t="s">
        <v>7</v>
      </c>
      <c r="D163" s="460" t="s">
        <v>287</v>
      </c>
      <c r="E163" s="461" t="s">
        <v>267</v>
      </c>
      <c r="F163" s="462" t="s">
        <v>276</v>
      </c>
      <c r="G163" s="463" t="s">
        <v>588</v>
      </c>
      <c r="H163" s="464">
        <v>2202</v>
      </c>
      <c r="I163" s="465" t="s">
        <v>200</v>
      </c>
      <c r="J163" s="459" t="s">
        <v>744</v>
      </c>
      <c r="K163" s="532" t="s">
        <v>1465</v>
      </c>
      <c r="L163" s="459" t="s">
        <v>1067</v>
      </c>
      <c r="M163" s="467">
        <v>2202079</v>
      </c>
      <c r="N163" s="459" t="s">
        <v>1068</v>
      </c>
      <c r="O163" s="467">
        <v>220207902</v>
      </c>
      <c r="P163" s="460" t="s">
        <v>2197</v>
      </c>
      <c r="Q163" s="468">
        <v>0</v>
      </c>
      <c r="R163" s="469">
        <v>0.4</v>
      </c>
      <c r="S163" s="469">
        <v>0.6</v>
      </c>
      <c r="T163" s="469">
        <v>0</v>
      </c>
      <c r="U163" s="470">
        <f>Q163+R163+S163+T163</f>
        <v>1</v>
      </c>
      <c r="V163" s="471">
        <f t="shared" si="71"/>
        <v>0</v>
      </c>
      <c r="W163" s="472">
        <f t="shared" si="72"/>
        <v>0</v>
      </c>
      <c r="X163" s="472">
        <f t="shared" si="73"/>
        <v>0</v>
      </c>
      <c r="Y163" s="472">
        <f t="shared" si="74"/>
        <v>0</v>
      </c>
      <c r="Z163" s="473">
        <f t="shared" si="75"/>
        <v>0</v>
      </c>
      <c r="AA163" s="474">
        <v>0</v>
      </c>
      <c r="AB163" s="472">
        <v>0</v>
      </c>
      <c r="AC163" s="472">
        <v>0</v>
      </c>
      <c r="AD163" s="472">
        <v>0</v>
      </c>
      <c r="AE163" s="472">
        <v>0</v>
      </c>
      <c r="AF163" s="472">
        <v>0</v>
      </c>
      <c r="AG163" s="472">
        <v>0</v>
      </c>
      <c r="AH163" s="472">
        <v>0</v>
      </c>
      <c r="AI163" s="472">
        <v>0</v>
      </c>
      <c r="AJ163" s="472">
        <v>0</v>
      </c>
      <c r="AK163" s="472">
        <v>0</v>
      </c>
      <c r="AL163" s="472">
        <v>0</v>
      </c>
      <c r="AM163" s="472">
        <v>0</v>
      </c>
      <c r="AN163" s="472">
        <v>0</v>
      </c>
      <c r="AO163" s="472">
        <v>0</v>
      </c>
      <c r="AP163" s="472">
        <v>0</v>
      </c>
      <c r="AQ163" s="475">
        <f t="shared" si="76"/>
        <v>0</v>
      </c>
      <c r="AR163" s="471">
        <v>0</v>
      </c>
      <c r="AS163" s="472">
        <v>0</v>
      </c>
      <c r="AT163" s="472">
        <v>0</v>
      </c>
      <c r="AU163" s="472">
        <v>0</v>
      </c>
      <c r="AV163" s="472">
        <v>0</v>
      </c>
      <c r="AW163" s="472">
        <v>0</v>
      </c>
      <c r="AX163" s="472">
        <v>0</v>
      </c>
      <c r="AY163" s="472">
        <v>0</v>
      </c>
      <c r="AZ163" s="472">
        <v>0</v>
      </c>
      <c r="BA163" s="472">
        <v>0</v>
      </c>
      <c r="BB163" s="472">
        <v>0</v>
      </c>
      <c r="BC163" s="472">
        <v>0</v>
      </c>
      <c r="BD163" s="472">
        <v>0</v>
      </c>
      <c r="BE163" s="472">
        <v>0</v>
      </c>
      <c r="BF163" s="472">
        <v>0</v>
      </c>
      <c r="BG163" s="472">
        <v>0</v>
      </c>
      <c r="BH163" s="473">
        <f t="shared" si="77"/>
        <v>0</v>
      </c>
      <c r="BI163" s="474">
        <v>0</v>
      </c>
      <c r="BJ163" s="472">
        <v>0</v>
      </c>
      <c r="BK163" s="472">
        <v>0</v>
      </c>
      <c r="BL163" s="472">
        <v>0</v>
      </c>
      <c r="BM163" s="472">
        <v>0</v>
      </c>
      <c r="BN163" s="472">
        <v>0</v>
      </c>
      <c r="BO163" s="472">
        <v>0</v>
      </c>
      <c r="BP163" s="472">
        <v>0</v>
      </c>
      <c r="BQ163" s="472">
        <v>0</v>
      </c>
      <c r="BR163" s="472">
        <v>0</v>
      </c>
      <c r="BS163" s="472">
        <v>0</v>
      </c>
      <c r="BT163" s="472">
        <v>0</v>
      </c>
      <c r="BU163" s="472">
        <v>0</v>
      </c>
      <c r="BV163" s="472">
        <v>0</v>
      </c>
      <c r="BW163" s="472">
        <v>0</v>
      </c>
      <c r="BX163" s="472">
        <v>0</v>
      </c>
      <c r="BY163" s="475">
        <f t="shared" si="78"/>
        <v>0</v>
      </c>
      <c r="BZ163" s="471">
        <v>0</v>
      </c>
      <c r="CA163" s="472">
        <v>0</v>
      </c>
      <c r="CB163" s="472">
        <v>0</v>
      </c>
      <c r="CC163" s="472">
        <v>0</v>
      </c>
      <c r="CD163" s="472">
        <v>0</v>
      </c>
      <c r="CE163" s="472">
        <v>0</v>
      </c>
      <c r="CF163" s="472">
        <v>0</v>
      </c>
      <c r="CG163" s="472">
        <v>0</v>
      </c>
      <c r="CH163" s="472">
        <v>0</v>
      </c>
      <c r="CI163" s="472">
        <v>0</v>
      </c>
      <c r="CJ163" s="472">
        <v>0</v>
      </c>
      <c r="CK163" s="472">
        <v>0</v>
      </c>
      <c r="CL163" s="472">
        <v>0</v>
      </c>
      <c r="CM163" s="472">
        <v>0</v>
      </c>
      <c r="CN163" s="472">
        <v>0</v>
      </c>
      <c r="CO163" s="472">
        <v>0</v>
      </c>
      <c r="CP163" s="473">
        <f t="shared" si="79"/>
        <v>0</v>
      </c>
      <c r="CQ163" s="461" t="s">
        <v>270</v>
      </c>
    </row>
    <row r="164" spans="1:95" x14ac:dyDescent="0.25">
      <c r="A164" s="457" t="s">
        <v>468</v>
      </c>
      <c r="B164" s="458" t="s">
        <v>6</v>
      </c>
      <c r="C164" s="459" t="s">
        <v>14</v>
      </c>
      <c r="D164" s="460" t="s">
        <v>1183</v>
      </c>
      <c r="E164" s="461" t="s">
        <v>267</v>
      </c>
      <c r="F164" s="462" t="s">
        <v>291</v>
      </c>
      <c r="G164" s="463" t="s">
        <v>52</v>
      </c>
      <c r="H164" s="464">
        <v>3301</v>
      </c>
      <c r="I164" s="458" t="s">
        <v>201</v>
      </c>
      <c r="J164" s="459" t="s">
        <v>1187</v>
      </c>
      <c r="K164" s="459" t="s">
        <v>1466</v>
      </c>
      <c r="L164" s="459" t="s">
        <v>53</v>
      </c>
      <c r="M164" s="467">
        <v>3301054</v>
      </c>
      <c r="N164" s="459" t="s">
        <v>1069</v>
      </c>
      <c r="O164" s="467">
        <v>330105400</v>
      </c>
      <c r="P164" s="481" t="s">
        <v>2197</v>
      </c>
      <c r="Q164" s="508">
        <v>1</v>
      </c>
      <c r="R164" s="494">
        <v>1</v>
      </c>
      <c r="S164" s="494">
        <v>1</v>
      </c>
      <c r="T164" s="494">
        <v>1</v>
      </c>
      <c r="U164" s="470">
        <f>Q164+R164+S164+T164</f>
        <v>4</v>
      </c>
      <c r="V164" s="471">
        <f t="shared" si="71"/>
        <v>4374928.67</v>
      </c>
      <c r="W164" s="472">
        <f t="shared" si="72"/>
        <v>5000000</v>
      </c>
      <c r="X164" s="472">
        <f t="shared" si="73"/>
        <v>5000000</v>
      </c>
      <c r="Y164" s="472">
        <f t="shared" si="74"/>
        <v>5000000</v>
      </c>
      <c r="Z164" s="473">
        <f t="shared" si="75"/>
        <v>19374928.670000002</v>
      </c>
      <c r="AA164" s="474">
        <v>0</v>
      </c>
      <c r="AB164" s="472">
        <v>4374928.67</v>
      </c>
      <c r="AC164" s="472">
        <v>0</v>
      </c>
      <c r="AD164" s="472">
        <v>0</v>
      </c>
      <c r="AE164" s="472">
        <v>0</v>
      </c>
      <c r="AF164" s="472">
        <v>0</v>
      </c>
      <c r="AG164" s="472">
        <v>0</v>
      </c>
      <c r="AH164" s="472">
        <v>0</v>
      </c>
      <c r="AI164" s="472">
        <v>0</v>
      </c>
      <c r="AJ164" s="472">
        <v>0</v>
      </c>
      <c r="AK164" s="472">
        <v>0</v>
      </c>
      <c r="AL164" s="472">
        <v>0</v>
      </c>
      <c r="AM164" s="472">
        <v>0</v>
      </c>
      <c r="AN164" s="472">
        <v>0</v>
      </c>
      <c r="AO164" s="472">
        <v>0</v>
      </c>
      <c r="AP164" s="472">
        <v>0</v>
      </c>
      <c r="AQ164" s="475">
        <f t="shared" si="76"/>
        <v>4374928.67</v>
      </c>
      <c r="AR164" s="471">
        <v>0</v>
      </c>
      <c r="AS164" s="472">
        <v>5000000</v>
      </c>
      <c r="AT164" s="472">
        <v>0</v>
      </c>
      <c r="AU164" s="472">
        <v>0</v>
      </c>
      <c r="AV164" s="472">
        <v>0</v>
      </c>
      <c r="AW164" s="472">
        <v>0</v>
      </c>
      <c r="AX164" s="472">
        <v>0</v>
      </c>
      <c r="AY164" s="472">
        <v>0</v>
      </c>
      <c r="AZ164" s="472">
        <v>0</v>
      </c>
      <c r="BA164" s="472">
        <v>0</v>
      </c>
      <c r="BB164" s="472">
        <v>0</v>
      </c>
      <c r="BC164" s="472">
        <v>0</v>
      </c>
      <c r="BD164" s="472">
        <v>0</v>
      </c>
      <c r="BE164" s="472">
        <v>0</v>
      </c>
      <c r="BF164" s="472">
        <v>0</v>
      </c>
      <c r="BG164" s="472">
        <v>0</v>
      </c>
      <c r="BH164" s="473">
        <f t="shared" si="77"/>
        <v>5000000</v>
      </c>
      <c r="BI164" s="474">
        <v>0</v>
      </c>
      <c r="BJ164" s="472">
        <v>5000000</v>
      </c>
      <c r="BK164" s="472">
        <v>0</v>
      </c>
      <c r="BL164" s="472">
        <v>0</v>
      </c>
      <c r="BM164" s="472">
        <v>0</v>
      </c>
      <c r="BN164" s="472">
        <v>0</v>
      </c>
      <c r="BO164" s="472">
        <v>0</v>
      </c>
      <c r="BP164" s="472">
        <v>0</v>
      </c>
      <c r="BQ164" s="472">
        <v>0</v>
      </c>
      <c r="BR164" s="472">
        <v>0</v>
      </c>
      <c r="BS164" s="472">
        <v>0</v>
      </c>
      <c r="BT164" s="472">
        <v>0</v>
      </c>
      <c r="BU164" s="472">
        <v>0</v>
      </c>
      <c r="BV164" s="472">
        <v>0</v>
      </c>
      <c r="BW164" s="472">
        <v>0</v>
      </c>
      <c r="BX164" s="472">
        <v>0</v>
      </c>
      <c r="BY164" s="475">
        <f t="shared" si="78"/>
        <v>5000000</v>
      </c>
      <c r="BZ164" s="471">
        <v>0</v>
      </c>
      <c r="CA164" s="472">
        <v>5000000</v>
      </c>
      <c r="CB164" s="472">
        <v>0</v>
      </c>
      <c r="CC164" s="472">
        <v>0</v>
      </c>
      <c r="CD164" s="472">
        <v>0</v>
      </c>
      <c r="CE164" s="472">
        <v>0</v>
      </c>
      <c r="CF164" s="472">
        <v>0</v>
      </c>
      <c r="CG164" s="472">
        <v>0</v>
      </c>
      <c r="CH164" s="472">
        <v>0</v>
      </c>
      <c r="CI164" s="472">
        <v>0</v>
      </c>
      <c r="CJ164" s="472">
        <v>0</v>
      </c>
      <c r="CK164" s="472">
        <v>0</v>
      </c>
      <c r="CL164" s="472">
        <v>0</v>
      </c>
      <c r="CM164" s="472">
        <v>0</v>
      </c>
      <c r="CN164" s="472">
        <v>0</v>
      </c>
      <c r="CO164" s="472">
        <v>0</v>
      </c>
      <c r="CP164" s="473">
        <f t="shared" si="79"/>
        <v>5000000</v>
      </c>
      <c r="CQ164" s="461" t="s">
        <v>270</v>
      </c>
    </row>
    <row r="165" spans="1:95" x14ac:dyDescent="0.25">
      <c r="A165" s="457" t="s">
        <v>469</v>
      </c>
      <c r="B165" s="458" t="s">
        <v>6</v>
      </c>
      <c r="C165" s="459" t="s">
        <v>1204</v>
      </c>
      <c r="D165" s="460" t="s">
        <v>1183</v>
      </c>
      <c r="E165" s="461" t="s">
        <v>267</v>
      </c>
      <c r="F165" s="462" t="s">
        <v>291</v>
      </c>
      <c r="G165" s="463" t="s">
        <v>52</v>
      </c>
      <c r="H165" s="464">
        <v>3301</v>
      </c>
      <c r="I165" s="458" t="s">
        <v>200</v>
      </c>
      <c r="J165" s="459" t="s">
        <v>745</v>
      </c>
      <c r="K165" s="459" t="s">
        <v>1467</v>
      </c>
      <c r="L165" s="459" t="s">
        <v>1070</v>
      </c>
      <c r="M165" s="467">
        <v>3301061</v>
      </c>
      <c r="N165" s="459" t="s">
        <v>1071</v>
      </c>
      <c r="O165" s="467">
        <v>330106100</v>
      </c>
      <c r="P165" s="460" t="s">
        <v>2198</v>
      </c>
      <c r="Q165" s="505">
        <v>1</v>
      </c>
      <c r="R165" s="506">
        <v>1</v>
      </c>
      <c r="S165" s="506">
        <v>1</v>
      </c>
      <c r="T165" s="506">
        <v>1</v>
      </c>
      <c r="U165" s="533">
        <v>1</v>
      </c>
      <c r="V165" s="471">
        <f t="shared" si="71"/>
        <v>0</v>
      </c>
      <c r="W165" s="472">
        <f t="shared" si="72"/>
        <v>0</v>
      </c>
      <c r="X165" s="472">
        <f t="shared" si="73"/>
        <v>0</v>
      </c>
      <c r="Y165" s="472">
        <f t="shared" si="74"/>
        <v>0</v>
      </c>
      <c r="Z165" s="473">
        <f t="shared" si="75"/>
        <v>0</v>
      </c>
      <c r="AA165" s="474">
        <v>0</v>
      </c>
      <c r="AB165" s="472">
        <v>0</v>
      </c>
      <c r="AC165" s="472">
        <v>0</v>
      </c>
      <c r="AD165" s="472">
        <v>0</v>
      </c>
      <c r="AE165" s="472">
        <v>0</v>
      </c>
      <c r="AF165" s="472">
        <v>0</v>
      </c>
      <c r="AG165" s="472">
        <v>0</v>
      </c>
      <c r="AH165" s="472">
        <v>0</v>
      </c>
      <c r="AI165" s="472">
        <v>0</v>
      </c>
      <c r="AJ165" s="472">
        <v>0</v>
      </c>
      <c r="AK165" s="472">
        <v>0</v>
      </c>
      <c r="AL165" s="472">
        <v>0</v>
      </c>
      <c r="AM165" s="472">
        <v>0</v>
      </c>
      <c r="AN165" s="472">
        <v>0</v>
      </c>
      <c r="AO165" s="472">
        <v>0</v>
      </c>
      <c r="AP165" s="472">
        <v>0</v>
      </c>
      <c r="AQ165" s="475">
        <f t="shared" si="76"/>
        <v>0</v>
      </c>
      <c r="AR165" s="471">
        <v>0</v>
      </c>
      <c r="AS165" s="472">
        <v>0</v>
      </c>
      <c r="AT165" s="472">
        <v>0</v>
      </c>
      <c r="AU165" s="472">
        <v>0</v>
      </c>
      <c r="AV165" s="472">
        <v>0</v>
      </c>
      <c r="AW165" s="472">
        <v>0</v>
      </c>
      <c r="AX165" s="472">
        <v>0</v>
      </c>
      <c r="AY165" s="472">
        <v>0</v>
      </c>
      <c r="AZ165" s="472">
        <v>0</v>
      </c>
      <c r="BA165" s="472">
        <v>0</v>
      </c>
      <c r="BB165" s="472">
        <v>0</v>
      </c>
      <c r="BC165" s="472">
        <v>0</v>
      </c>
      <c r="BD165" s="472">
        <v>0</v>
      </c>
      <c r="BE165" s="472">
        <v>0</v>
      </c>
      <c r="BF165" s="472">
        <v>0</v>
      </c>
      <c r="BG165" s="472">
        <v>0</v>
      </c>
      <c r="BH165" s="473">
        <f t="shared" si="77"/>
        <v>0</v>
      </c>
      <c r="BI165" s="474">
        <v>0</v>
      </c>
      <c r="BJ165" s="472">
        <v>0</v>
      </c>
      <c r="BK165" s="472">
        <v>0</v>
      </c>
      <c r="BL165" s="472">
        <v>0</v>
      </c>
      <c r="BM165" s="472">
        <v>0</v>
      </c>
      <c r="BN165" s="472">
        <v>0</v>
      </c>
      <c r="BO165" s="472">
        <v>0</v>
      </c>
      <c r="BP165" s="472">
        <v>0</v>
      </c>
      <c r="BQ165" s="472">
        <v>0</v>
      </c>
      <c r="BR165" s="472">
        <v>0</v>
      </c>
      <c r="BS165" s="472">
        <v>0</v>
      </c>
      <c r="BT165" s="472">
        <v>0</v>
      </c>
      <c r="BU165" s="472">
        <v>0</v>
      </c>
      <c r="BV165" s="472">
        <v>0</v>
      </c>
      <c r="BW165" s="472">
        <v>0</v>
      </c>
      <c r="BX165" s="472">
        <v>0</v>
      </c>
      <c r="BY165" s="475">
        <f t="shared" si="78"/>
        <v>0</v>
      </c>
      <c r="BZ165" s="471">
        <v>0</v>
      </c>
      <c r="CA165" s="472">
        <v>0</v>
      </c>
      <c r="CB165" s="472">
        <v>0</v>
      </c>
      <c r="CC165" s="472">
        <v>0</v>
      </c>
      <c r="CD165" s="472">
        <v>0</v>
      </c>
      <c r="CE165" s="472">
        <v>0</v>
      </c>
      <c r="CF165" s="472">
        <v>0</v>
      </c>
      <c r="CG165" s="472">
        <v>0</v>
      </c>
      <c r="CH165" s="472">
        <v>0</v>
      </c>
      <c r="CI165" s="472">
        <v>0</v>
      </c>
      <c r="CJ165" s="472">
        <v>0</v>
      </c>
      <c r="CK165" s="472">
        <v>0</v>
      </c>
      <c r="CL165" s="472">
        <v>0</v>
      </c>
      <c r="CM165" s="472">
        <v>0</v>
      </c>
      <c r="CN165" s="472">
        <v>0</v>
      </c>
      <c r="CO165" s="472">
        <v>0</v>
      </c>
      <c r="CP165" s="473">
        <f t="shared" si="79"/>
        <v>0</v>
      </c>
      <c r="CQ165" s="461" t="s">
        <v>270</v>
      </c>
    </row>
    <row r="166" spans="1:95" x14ac:dyDescent="0.25">
      <c r="A166" s="457" t="s">
        <v>470</v>
      </c>
      <c r="B166" s="458" t="s">
        <v>7</v>
      </c>
      <c r="C166" s="459" t="s">
        <v>6</v>
      </c>
      <c r="D166" s="460" t="s">
        <v>1211</v>
      </c>
      <c r="E166" s="461" t="s">
        <v>267</v>
      </c>
      <c r="F166" s="462" t="s">
        <v>291</v>
      </c>
      <c r="G166" s="463" t="s">
        <v>52</v>
      </c>
      <c r="H166" s="464">
        <v>3301</v>
      </c>
      <c r="I166" s="465" t="s">
        <v>201</v>
      </c>
      <c r="J166" s="459" t="s">
        <v>746</v>
      </c>
      <c r="K166" s="459" t="s">
        <v>1468</v>
      </c>
      <c r="L166" s="459" t="s">
        <v>1072</v>
      </c>
      <c r="M166" s="467">
        <v>3301063</v>
      </c>
      <c r="N166" s="459" t="s">
        <v>1073</v>
      </c>
      <c r="O166" s="467">
        <v>330106300</v>
      </c>
      <c r="P166" s="481" t="s">
        <v>2197</v>
      </c>
      <c r="Q166" s="508">
        <v>1</v>
      </c>
      <c r="R166" s="494">
        <v>0.3</v>
      </c>
      <c r="S166" s="494">
        <v>0.7</v>
      </c>
      <c r="T166" s="494">
        <v>0</v>
      </c>
      <c r="U166" s="470">
        <f>Q166+R166+S166+T166</f>
        <v>2</v>
      </c>
      <c r="V166" s="471">
        <f t="shared" si="71"/>
        <v>207199541.55000001</v>
      </c>
      <c r="W166" s="472">
        <f t="shared" si="72"/>
        <v>31500000</v>
      </c>
      <c r="X166" s="472">
        <f t="shared" si="73"/>
        <v>1500000000</v>
      </c>
      <c r="Y166" s="472">
        <f t="shared" si="74"/>
        <v>0</v>
      </c>
      <c r="Z166" s="473">
        <f t="shared" si="75"/>
        <v>1738699541.55</v>
      </c>
      <c r="AA166" s="474">
        <v>0</v>
      </c>
      <c r="AB166" s="472">
        <v>0</v>
      </c>
      <c r="AC166" s="472">
        <v>0</v>
      </c>
      <c r="AD166" s="472">
        <v>0</v>
      </c>
      <c r="AE166" s="472">
        <v>0</v>
      </c>
      <c r="AF166" s="472">
        <v>13049190.550000001</v>
      </c>
      <c r="AG166" s="472">
        <v>194150351</v>
      </c>
      <c r="AH166" s="472">
        <v>0</v>
      </c>
      <c r="AI166" s="472">
        <v>0</v>
      </c>
      <c r="AJ166" s="472">
        <v>0</v>
      </c>
      <c r="AK166" s="472">
        <v>0</v>
      </c>
      <c r="AL166" s="472">
        <v>0</v>
      </c>
      <c r="AM166" s="472">
        <v>0</v>
      </c>
      <c r="AN166" s="472">
        <v>0</v>
      </c>
      <c r="AO166" s="472">
        <v>0</v>
      </c>
      <c r="AP166" s="472">
        <v>0</v>
      </c>
      <c r="AQ166" s="475">
        <f t="shared" si="76"/>
        <v>207199541.55000001</v>
      </c>
      <c r="AR166" s="471">
        <v>0</v>
      </c>
      <c r="AS166" s="472">
        <v>0</v>
      </c>
      <c r="AT166" s="472">
        <v>0</v>
      </c>
      <c r="AU166" s="472">
        <v>0</v>
      </c>
      <c r="AV166" s="472">
        <v>0</v>
      </c>
      <c r="AW166" s="472">
        <v>0</v>
      </c>
      <c r="AX166" s="472">
        <v>31500000</v>
      </c>
      <c r="AY166" s="472">
        <v>0</v>
      </c>
      <c r="AZ166" s="472">
        <v>0</v>
      </c>
      <c r="BA166" s="472">
        <v>0</v>
      </c>
      <c r="BB166" s="472">
        <v>0</v>
      </c>
      <c r="BC166" s="472">
        <v>0</v>
      </c>
      <c r="BD166" s="472">
        <v>0</v>
      </c>
      <c r="BE166" s="472">
        <v>0</v>
      </c>
      <c r="BF166" s="472">
        <v>0</v>
      </c>
      <c r="BG166" s="472">
        <v>0</v>
      </c>
      <c r="BH166" s="473">
        <f t="shared" si="77"/>
        <v>31500000</v>
      </c>
      <c r="BI166" s="474">
        <v>0</v>
      </c>
      <c r="BJ166" s="472">
        <v>0</v>
      </c>
      <c r="BK166" s="472">
        <v>0</v>
      </c>
      <c r="BL166" s="472">
        <v>0</v>
      </c>
      <c r="BM166" s="472">
        <v>0</v>
      </c>
      <c r="BN166" s="472">
        <v>0</v>
      </c>
      <c r="BO166" s="472">
        <v>0</v>
      </c>
      <c r="BP166" s="472">
        <v>0</v>
      </c>
      <c r="BQ166" s="472">
        <v>0</v>
      </c>
      <c r="BR166" s="472">
        <v>0</v>
      </c>
      <c r="BS166" s="472">
        <v>0</v>
      </c>
      <c r="BT166" s="472">
        <v>0</v>
      </c>
      <c r="BU166" s="472">
        <v>0</v>
      </c>
      <c r="BV166" s="472">
        <v>0</v>
      </c>
      <c r="BW166" s="472">
        <v>1500000000</v>
      </c>
      <c r="BX166" s="472">
        <v>0</v>
      </c>
      <c r="BY166" s="475">
        <f t="shared" si="78"/>
        <v>1500000000</v>
      </c>
      <c r="BZ166" s="471">
        <v>0</v>
      </c>
      <c r="CA166" s="472">
        <v>0</v>
      </c>
      <c r="CB166" s="472">
        <v>0</v>
      </c>
      <c r="CC166" s="472">
        <v>0</v>
      </c>
      <c r="CD166" s="472">
        <v>0</v>
      </c>
      <c r="CE166" s="472">
        <v>0</v>
      </c>
      <c r="CF166" s="472">
        <v>0</v>
      </c>
      <c r="CG166" s="472">
        <v>0</v>
      </c>
      <c r="CH166" s="472">
        <v>0</v>
      </c>
      <c r="CI166" s="472">
        <v>0</v>
      </c>
      <c r="CJ166" s="472">
        <v>0</v>
      </c>
      <c r="CK166" s="472">
        <v>0</v>
      </c>
      <c r="CL166" s="472">
        <v>0</v>
      </c>
      <c r="CM166" s="472">
        <v>0</v>
      </c>
      <c r="CN166" s="472">
        <v>0</v>
      </c>
      <c r="CO166" s="472">
        <v>0</v>
      </c>
      <c r="CP166" s="473">
        <f t="shared" si="79"/>
        <v>0</v>
      </c>
      <c r="CQ166" s="461" t="s">
        <v>270</v>
      </c>
    </row>
    <row r="167" spans="1:95" x14ac:dyDescent="0.25">
      <c r="A167" s="457" t="s">
        <v>471</v>
      </c>
      <c r="B167" s="458" t="s">
        <v>6</v>
      </c>
      <c r="C167" s="459" t="s">
        <v>1204</v>
      </c>
      <c r="D167" s="460" t="s">
        <v>1183</v>
      </c>
      <c r="E167" s="461" t="s">
        <v>267</v>
      </c>
      <c r="F167" s="462" t="s">
        <v>291</v>
      </c>
      <c r="G167" s="463" t="s">
        <v>52</v>
      </c>
      <c r="H167" s="464">
        <v>3301</v>
      </c>
      <c r="I167" s="465" t="s">
        <v>201</v>
      </c>
      <c r="J167" s="459" t="s">
        <v>747</v>
      </c>
      <c r="K167" s="459" t="s">
        <v>1469</v>
      </c>
      <c r="L167" s="459" t="s">
        <v>1074</v>
      </c>
      <c r="M167" s="467">
        <v>3301085</v>
      </c>
      <c r="N167" s="459" t="s">
        <v>1075</v>
      </c>
      <c r="O167" s="467">
        <v>330108500</v>
      </c>
      <c r="P167" s="481" t="s">
        <v>2197</v>
      </c>
      <c r="Q167" s="508">
        <v>1000</v>
      </c>
      <c r="R167" s="494">
        <v>1000</v>
      </c>
      <c r="S167" s="494">
        <v>1000</v>
      </c>
      <c r="T167" s="494">
        <v>1000</v>
      </c>
      <c r="U167" s="470">
        <f>Q167+R167+S167+T167</f>
        <v>4000</v>
      </c>
      <c r="V167" s="471">
        <f t="shared" si="71"/>
        <v>30000000</v>
      </c>
      <c r="W167" s="472">
        <f t="shared" si="72"/>
        <v>50000000</v>
      </c>
      <c r="X167" s="472">
        <f t="shared" si="73"/>
        <v>60000000</v>
      </c>
      <c r="Y167" s="472">
        <f t="shared" si="74"/>
        <v>70000000</v>
      </c>
      <c r="Z167" s="473">
        <f t="shared" si="75"/>
        <v>210000000</v>
      </c>
      <c r="AA167" s="474">
        <v>0</v>
      </c>
      <c r="AB167" s="472">
        <v>30000000</v>
      </c>
      <c r="AC167" s="472">
        <v>0</v>
      </c>
      <c r="AD167" s="472">
        <v>0</v>
      </c>
      <c r="AE167" s="472">
        <v>0</v>
      </c>
      <c r="AF167" s="472">
        <v>0</v>
      </c>
      <c r="AG167" s="472">
        <v>0</v>
      </c>
      <c r="AH167" s="472">
        <v>0</v>
      </c>
      <c r="AI167" s="472">
        <v>0</v>
      </c>
      <c r="AJ167" s="472">
        <v>0</v>
      </c>
      <c r="AK167" s="472">
        <v>0</v>
      </c>
      <c r="AL167" s="472">
        <v>0</v>
      </c>
      <c r="AM167" s="472">
        <v>0</v>
      </c>
      <c r="AN167" s="472">
        <v>0</v>
      </c>
      <c r="AO167" s="472">
        <v>0</v>
      </c>
      <c r="AP167" s="472">
        <v>0</v>
      </c>
      <c r="AQ167" s="475">
        <f t="shared" si="76"/>
        <v>30000000</v>
      </c>
      <c r="AR167" s="471">
        <v>0</v>
      </c>
      <c r="AS167" s="472">
        <v>50000000</v>
      </c>
      <c r="AT167" s="472">
        <v>0</v>
      </c>
      <c r="AU167" s="472">
        <v>0</v>
      </c>
      <c r="AV167" s="472">
        <v>0</v>
      </c>
      <c r="AW167" s="472">
        <v>0</v>
      </c>
      <c r="AX167" s="472">
        <v>0</v>
      </c>
      <c r="AY167" s="472">
        <v>0</v>
      </c>
      <c r="AZ167" s="472">
        <v>0</v>
      </c>
      <c r="BA167" s="472">
        <v>0</v>
      </c>
      <c r="BB167" s="472">
        <v>0</v>
      </c>
      <c r="BC167" s="472">
        <v>0</v>
      </c>
      <c r="BD167" s="472">
        <v>0</v>
      </c>
      <c r="BE167" s="472">
        <v>0</v>
      </c>
      <c r="BF167" s="472">
        <v>0</v>
      </c>
      <c r="BG167" s="472">
        <v>0</v>
      </c>
      <c r="BH167" s="473">
        <f t="shared" si="77"/>
        <v>50000000</v>
      </c>
      <c r="BI167" s="474">
        <v>0</v>
      </c>
      <c r="BJ167" s="472">
        <v>60000000</v>
      </c>
      <c r="BK167" s="472">
        <v>0</v>
      </c>
      <c r="BL167" s="472">
        <v>0</v>
      </c>
      <c r="BM167" s="472">
        <v>0</v>
      </c>
      <c r="BN167" s="472">
        <v>0</v>
      </c>
      <c r="BO167" s="472">
        <v>0</v>
      </c>
      <c r="BP167" s="472">
        <v>0</v>
      </c>
      <c r="BQ167" s="472">
        <v>0</v>
      </c>
      <c r="BR167" s="472">
        <v>0</v>
      </c>
      <c r="BS167" s="472">
        <v>0</v>
      </c>
      <c r="BT167" s="472">
        <v>0</v>
      </c>
      <c r="BU167" s="472">
        <v>0</v>
      </c>
      <c r="BV167" s="472">
        <v>0</v>
      </c>
      <c r="BW167" s="472">
        <v>0</v>
      </c>
      <c r="BX167" s="472">
        <v>0</v>
      </c>
      <c r="BY167" s="475">
        <f t="shared" si="78"/>
        <v>60000000</v>
      </c>
      <c r="BZ167" s="471">
        <v>0</v>
      </c>
      <c r="CA167" s="472">
        <v>70000000</v>
      </c>
      <c r="CB167" s="472">
        <v>0</v>
      </c>
      <c r="CC167" s="472">
        <v>0</v>
      </c>
      <c r="CD167" s="472">
        <v>0</v>
      </c>
      <c r="CE167" s="472">
        <v>0</v>
      </c>
      <c r="CF167" s="472">
        <v>0</v>
      </c>
      <c r="CG167" s="472">
        <v>0</v>
      </c>
      <c r="CH167" s="472">
        <v>0</v>
      </c>
      <c r="CI167" s="472">
        <v>0</v>
      </c>
      <c r="CJ167" s="472">
        <v>0</v>
      </c>
      <c r="CK167" s="472">
        <v>0</v>
      </c>
      <c r="CL167" s="472">
        <v>0</v>
      </c>
      <c r="CM167" s="472">
        <v>0</v>
      </c>
      <c r="CN167" s="472">
        <v>0</v>
      </c>
      <c r="CO167" s="472">
        <v>0</v>
      </c>
      <c r="CP167" s="473">
        <f t="shared" si="79"/>
        <v>70000000</v>
      </c>
      <c r="CQ167" s="461" t="s">
        <v>568</v>
      </c>
    </row>
    <row r="168" spans="1:95" x14ac:dyDescent="0.25">
      <c r="A168" s="457" t="s">
        <v>472</v>
      </c>
      <c r="B168" s="458" t="s">
        <v>6</v>
      </c>
      <c r="C168" s="459" t="s">
        <v>1204</v>
      </c>
      <c r="D168" s="460" t="s">
        <v>1183</v>
      </c>
      <c r="E168" s="461" t="s">
        <v>267</v>
      </c>
      <c r="F168" s="462" t="s">
        <v>291</v>
      </c>
      <c r="G168" s="463" t="s">
        <v>52</v>
      </c>
      <c r="H168" s="464">
        <v>3301</v>
      </c>
      <c r="I168" s="458" t="s">
        <v>201</v>
      </c>
      <c r="J168" s="459" t="s">
        <v>748</v>
      </c>
      <c r="K168" s="459" t="s">
        <v>1470</v>
      </c>
      <c r="L168" s="459" t="s">
        <v>1076</v>
      </c>
      <c r="M168" s="467">
        <v>3301087</v>
      </c>
      <c r="N168" s="459" t="s">
        <v>2176</v>
      </c>
      <c r="O168" s="467">
        <v>330108700</v>
      </c>
      <c r="P168" s="481" t="s">
        <v>2198</v>
      </c>
      <c r="Q168" s="508">
        <v>7</v>
      </c>
      <c r="R168" s="494">
        <v>7</v>
      </c>
      <c r="S168" s="494">
        <v>7</v>
      </c>
      <c r="T168" s="494">
        <v>7</v>
      </c>
      <c r="U168" s="470">
        <v>7</v>
      </c>
      <c r="V168" s="471">
        <f t="shared" si="71"/>
        <v>306000000</v>
      </c>
      <c r="W168" s="472">
        <f t="shared" si="72"/>
        <v>380000000</v>
      </c>
      <c r="X168" s="472">
        <f t="shared" si="73"/>
        <v>463323000</v>
      </c>
      <c r="Y168" s="472">
        <f t="shared" si="74"/>
        <v>469323000</v>
      </c>
      <c r="Z168" s="473">
        <f t="shared" si="75"/>
        <v>1618646000</v>
      </c>
      <c r="AA168" s="474">
        <v>0</v>
      </c>
      <c r="AB168" s="472">
        <v>180000000</v>
      </c>
      <c r="AC168" s="472">
        <v>0</v>
      </c>
      <c r="AD168" s="472">
        <v>0</v>
      </c>
      <c r="AE168" s="472">
        <v>0</v>
      </c>
      <c r="AF168" s="472">
        <v>126000000</v>
      </c>
      <c r="AG168" s="472">
        <v>0</v>
      </c>
      <c r="AH168" s="472">
        <v>0</v>
      </c>
      <c r="AI168" s="472">
        <v>0</v>
      </c>
      <c r="AJ168" s="472">
        <v>0</v>
      </c>
      <c r="AK168" s="472">
        <v>0</v>
      </c>
      <c r="AL168" s="472">
        <v>0</v>
      </c>
      <c r="AM168" s="472">
        <v>0</v>
      </c>
      <c r="AN168" s="472">
        <v>0</v>
      </c>
      <c r="AO168" s="472">
        <v>0</v>
      </c>
      <c r="AP168" s="472">
        <v>0</v>
      </c>
      <c r="AQ168" s="475">
        <f t="shared" si="76"/>
        <v>306000000</v>
      </c>
      <c r="AR168" s="471">
        <v>0</v>
      </c>
      <c r="AS168" s="472">
        <v>280000000</v>
      </c>
      <c r="AT168" s="472">
        <v>0</v>
      </c>
      <c r="AU168" s="472">
        <v>0</v>
      </c>
      <c r="AV168" s="472">
        <v>0</v>
      </c>
      <c r="AW168" s="472">
        <v>100000000</v>
      </c>
      <c r="AX168" s="472">
        <v>0</v>
      </c>
      <c r="AY168" s="472">
        <v>0</v>
      </c>
      <c r="AZ168" s="472">
        <v>0</v>
      </c>
      <c r="BA168" s="472">
        <v>0</v>
      </c>
      <c r="BB168" s="472">
        <v>0</v>
      </c>
      <c r="BC168" s="472">
        <v>0</v>
      </c>
      <c r="BD168" s="472">
        <v>0</v>
      </c>
      <c r="BE168" s="472">
        <v>0</v>
      </c>
      <c r="BF168" s="472">
        <v>0</v>
      </c>
      <c r="BG168" s="472">
        <v>0</v>
      </c>
      <c r="BH168" s="473">
        <f t="shared" si="77"/>
        <v>380000000</v>
      </c>
      <c r="BI168" s="474">
        <v>0</v>
      </c>
      <c r="BJ168" s="472">
        <v>348000000</v>
      </c>
      <c r="BK168" s="472">
        <v>0</v>
      </c>
      <c r="BL168" s="472">
        <v>0</v>
      </c>
      <c r="BM168" s="472">
        <v>0</v>
      </c>
      <c r="BN168" s="472">
        <v>115323000</v>
      </c>
      <c r="BO168" s="472">
        <v>0</v>
      </c>
      <c r="BP168" s="472">
        <v>0</v>
      </c>
      <c r="BQ168" s="472">
        <v>0</v>
      </c>
      <c r="BR168" s="472">
        <v>0</v>
      </c>
      <c r="BS168" s="472">
        <v>0</v>
      </c>
      <c r="BT168" s="472">
        <v>0</v>
      </c>
      <c r="BU168" s="472">
        <v>0</v>
      </c>
      <c r="BV168" s="472">
        <v>0</v>
      </c>
      <c r="BW168" s="472">
        <v>0</v>
      </c>
      <c r="BX168" s="472">
        <v>0</v>
      </c>
      <c r="BY168" s="475">
        <f t="shared" si="78"/>
        <v>463323000</v>
      </c>
      <c r="BZ168" s="471">
        <v>0</v>
      </c>
      <c r="CA168" s="472">
        <v>350000000</v>
      </c>
      <c r="CB168" s="472">
        <v>0</v>
      </c>
      <c r="CC168" s="472">
        <v>0</v>
      </c>
      <c r="CD168" s="472">
        <v>0</v>
      </c>
      <c r="CE168" s="472">
        <v>119323000</v>
      </c>
      <c r="CF168" s="472">
        <v>0</v>
      </c>
      <c r="CG168" s="472">
        <v>0</v>
      </c>
      <c r="CH168" s="472">
        <v>0</v>
      </c>
      <c r="CI168" s="472">
        <v>0</v>
      </c>
      <c r="CJ168" s="472">
        <v>0</v>
      </c>
      <c r="CK168" s="472">
        <v>0</v>
      </c>
      <c r="CL168" s="472">
        <v>0</v>
      </c>
      <c r="CM168" s="472">
        <v>0</v>
      </c>
      <c r="CN168" s="472">
        <v>0</v>
      </c>
      <c r="CO168" s="472">
        <v>0</v>
      </c>
      <c r="CP168" s="473">
        <f t="shared" si="79"/>
        <v>469323000</v>
      </c>
      <c r="CQ168" s="461" t="s">
        <v>270</v>
      </c>
    </row>
    <row r="169" spans="1:95" x14ac:dyDescent="0.25">
      <c r="A169" s="457" t="s">
        <v>473</v>
      </c>
      <c r="B169" s="458" t="s">
        <v>6</v>
      </c>
      <c r="C169" s="459" t="s">
        <v>1204</v>
      </c>
      <c r="D169" s="460" t="s">
        <v>1183</v>
      </c>
      <c r="E169" s="461" t="s">
        <v>267</v>
      </c>
      <c r="F169" s="462" t="s">
        <v>291</v>
      </c>
      <c r="G169" s="463" t="s">
        <v>52</v>
      </c>
      <c r="H169" s="464">
        <v>3301</v>
      </c>
      <c r="I169" s="458" t="s">
        <v>200</v>
      </c>
      <c r="J169" s="459" t="s">
        <v>749</v>
      </c>
      <c r="K169" s="459" t="s">
        <v>1471</v>
      </c>
      <c r="L169" s="459" t="s">
        <v>1077</v>
      </c>
      <c r="M169" s="467">
        <v>3301099</v>
      </c>
      <c r="N169" s="459" t="s">
        <v>1078</v>
      </c>
      <c r="O169" s="467">
        <v>330109901</v>
      </c>
      <c r="P169" s="460" t="s">
        <v>2198</v>
      </c>
      <c r="Q169" s="468">
        <v>0</v>
      </c>
      <c r="R169" s="494">
        <v>1</v>
      </c>
      <c r="S169" s="494">
        <v>1</v>
      </c>
      <c r="T169" s="494">
        <v>1</v>
      </c>
      <c r="U169" s="470">
        <v>1</v>
      </c>
      <c r="V169" s="471">
        <f t="shared" si="71"/>
        <v>0</v>
      </c>
      <c r="W169" s="472">
        <f t="shared" si="72"/>
        <v>0</v>
      </c>
      <c r="X169" s="472">
        <f t="shared" si="73"/>
        <v>0</v>
      </c>
      <c r="Y169" s="472">
        <f t="shared" si="74"/>
        <v>0</v>
      </c>
      <c r="Z169" s="473">
        <f t="shared" si="75"/>
        <v>0</v>
      </c>
      <c r="AA169" s="474">
        <v>0</v>
      </c>
      <c r="AB169" s="472">
        <v>0</v>
      </c>
      <c r="AC169" s="472">
        <v>0</v>
      </c>
      <c r="AD169" s="472">
        <v>0</v>
      </c>
      <c r="AE169" s="472">
        <v>0</v>
      </c>
      <c r="AF169" s="472">
        <v>0</v>
      </c>
      <c r="AG169" s="472">
        <v>0</v>
      </c>
      <c r="AH169" s="472">
        <v>0</v>
      </c>
      <c r="AI169" s="472">
        <v>0</v>
      </c>
      <c r="AJ169" s="472">
        <v>0</v>
      </c>
      <c r="AK169" s="472">
        <v>0</v>
      </c>
      <c r="AL169" s="472">
        <v>0</v>
      </c>
      <c r="AM169" s="472">
        <v>0</v>
      </c>
      <c r="AN169" s="472">
        <v>0</v>
      </c>
      <c r="AO169" s="472">
        <v>0</v>
      </c>
      <c r="AP169" s="472">
        <v>0</v>
      </c>
      <c r="AQ169" s="475">
        <f t="shared" si="76"/>
        <v>0</v>
      </c>
      <c r="AR169" s="471">
        <v>0</v>
      </c>
      <c r="AS169" s="472">
        <v>0</v>
      </c>
      <c r="AT169" s="472">
        <v>0</v>
      </c>
      <c r="AU169" s="472">
        <v>0</v>
      </c>
      <c r="AV169" s="472">
        <v>0</v>
      </c>
      <c r="AW169" s="472">
        <v>0</v>
      </c>
      <c r="AX169" s="472">
        <v>0</v>
      </c>
      <c r="AY169" s="472">
        <v>0</v>
      </c>
      <c r="AZ169" s="472">
        <v>0</v>
      </c>
      <c r="BA169" s="472">
        <v>0</v>
      </c>
      <c r="BB169" s="472">
        <v>0</v>
      </c>
      <c r="BC169" s="472">
        <v>0</v>
      </c>
      <c r="BD169" s="472">
        <v>0</v>
      </c>
      <c r="BE169" s="472">
        <v>0</v>
      </c>
      <c r="BF169" s="472">
        <v>0</v>
      </c>
      <c r="BG169" s="472">
        <v>0</v>
      </c>
      <c r="BH169" s="473">
        <f t="shared" si="77"/>
        <v>0</v>
      </c>
      <c r="BI169" s="474">
        <v>0</v>
      </c>
      <c r="BJ169" s="472">
        <v>0</v>
      </c>
      <c r="BK169" s="472">
        <v>0</v>
      </c>
      <c r="BL169" s="472">
        <v>0</v>
      </c>
      <c r="BM169" s="472">
        <v>0</v>
      </c>
      <c r="BN169" s="472">
        <v>0</v>
      </c>
      <c r="BO169" s="472">
        <v>0</v>
      </c>
      <c r="BP169" s="472">
        <v>0</v>
      </c>
      <c r="BQ169" s="472">
        <v>0</v>
      </c>
      <c r="BR169" s="472">
        <v>0</v>
      </c>
      <c r="BS169" s="472">
        <v>0</v>
      </c>
      <c r="BT169" s="472">
        <v>0</v>
      </c>
      <c r="BU169" s="472">
        <v>0</v>
      </c>
      <c r="BV169" s="472">
        <v>0</v>
      </c>
      <c r="BW169" s="472">
        <v>0</v>
      </c>
      <c r="BX169" s="472">
        <v>0</v>
      </c>
      <c r="BY169" s="475">
        <f t="shared" si="78"/>
        <v>0</v>
      </c>
      <c r="BZ169" s="471">
        <v>0</v>
      </c>
      <c r="CA169" s="472">
        <v>0</v>
      </c>
      <c r="CB169" s="472">
        <v>0</v>
      </c>
      <c r="CC169" s="472">
        <v>0</v>
      </c>
      <c r="CD169" s="472">
        <v>0</v>
      </c>
      <c r="CE169" s="472">
        <v>0</v>
      </c>
      <c r="CF169" s="472">
        <v>0</v>
      </c>
      <c r="CG169" s="472">
        <v>0</v>
      </c>
      <c r="CH169" s="472">
        <v>0</v>
      </c>
      <c r="CI169" s="472">
        <v>0</v>
      </c>
      <c r="CJ169" s="472">
        <v>0</v>
      </c>
      <c r="CK169" s="472">
        <v>0</v>
      </c>
      <c r="CL169" s="472">
        <v>0</v>
      </c>
      <c r="CM169" s="472">
        <v>0</v>
      </c>
      <c r="CN169" s="472">
        <v>0</v>
      </c>
      <c r="CO169" s="472">
        <v>0</v>
      </c>
      <c r="CP169" s="473">
        <f t="shared" si="79"/>
        <v>0</v>
      </c>
      <c r="CQ169" s="461" t="s">
        <v>270</v>
      </c>
    </row>
    <row r="170" spans="1:95" x14ac:dyDescent="0.25">
      <c r="A170" s="457" t="s">
        <v>474</v>
      </c>
      <c r="B170" s="458" t="s">
        <v>6</v>
      </c>
      <c r="C170" s="459" t="s">
        <v>1204</v>
      </c>
      <c r="D170" s="460" t="s">
        <v>1183</v>
      </c>
      <c r="E170" s="461" t="s">
        <v>267</v>
      </c>
      <c r="F170" s="462" t="s">
        <v>291</v>
      </c>
      <c r="G170" s="463" t="s">
        <v>52</v>
      </c>
      <c r="H170" s="464">
        <v>3301</v>
      </c>
      <c r="I170" s="458" t="s">
        <v>201</v>
      </c>
      <c r="J170" s="459" t="s">
        <v>750</v>
      </c>
      <c r="K170" s="459" t="s">
        <v>1472</v>
      </c>
      <c r="L170" s="459" t="s">
        <v>55</v>
      </c>
      <c r="M170" s="467">
        <v>3301126</v>
      </c>
      <c r="N170" s="459" t="s">
        <v>56</v>
      </c>
      <c r="O170" s="467">
        <v>330112600</v>
      </c>
      <c r="P170" s="481" t="s">
        <v>2197</v>
      </c>
      <c r="Q170" s="508">
        <v>1</v>
      </c>
      <c r="R170" s="494">
        <v>1</v>
      </c>
      <c r="S170" s="494">
        <v>1</v>
      </c>
      <c r="T170" s="494">
        <v>1</v>
      </c>
      <c r="U170" s="470">
        <f>Q170+R170+S170+T170</f>
        <v>4</v>
      </c>
      <c r="V170" s="471">
        <f t="shared" si="71"/>
        <v>6000000</v>
      </c>
      <c r="W170" s="472">
        <f t="shared" si="72"/>
        <v>15000000</v>
      </c>
      <c r="X170" s="472">
        <f t="shared" si="73"/>
        <v>18000000</v>
      </c>
      <c r="Y170" s="472">
        <f t="shared" si="74"/>
        <v>20000000</v>
      </c>
      <c r="Z170" s="473">
        <f t="shared" si="75"/>
        <v>59000000</v>
      </c>
      <c r="AA170" s="474">
        <v>0</v>
      </c>
      <c r="AB170" s="472">
        <v>6000000</v>
      </c>
      <c r="AC170" s="472">
        <v>0</v>
      </c>
      <c r="AD170" s="472">
        <v>0</v>
      </c>
      <c r="AE170" s="472">
        <v>0</v>
      </c>
      <c r="AF170" s="472">
        <v>0</v>
      </c>
      <c r="AG170" s="472">
        <v>0</v>
      </c>
      <c r="AH170" s="472">
        <v>0</v>
      </c>
      <c r="AI170" s="472">
        <v>0</v>
      </c>
      <c r="AJ170" s="472">
        <v>0</v>
      </c>
      <c r="AK170" s="472">
        <v>0</v>
      </c>
      <c r="AL170" s="472">
        <v>0</v>
      </c>
      <c r="AM170" s="472">
        <v>0</v>
      </c>
      <c r="AN170" s="472">
        <v>0</v>
      </c>
      <c r="AO170" s="472">
        <v>0</v>
      </c>
      <c r="AP170" s="472">
        <v>0</v>
      </c>
      <c r="AQ170" s="475">
        <f t="shared" si="76"/>
        <v>6000000</v>
      </c>
      <c r="AR170" s="471">
        <v>0</v>
      </c>
      <c r="AS170" s="472">
        <f>20000000-AS164</f>
        <v>15000000</v>
      </c>
      <c r="AT170" s="472">
        <v>0</v>
      </c>
      <c r="AU170" s="472">
        <v>0</v>
      </c>
      <c r="AV170" s="472">
        <v>0</v>
      </c>
      <c r="AW170" s="472">
        <v>0</v>
      </c>
      <c r="AX170" s="472">
        <v>0</v>
      </c>
      <c r="AY170" s="472">
        <v>0</v>
      </c>
      <c r="AZ170" s="472">
        <v>0</v>
      </c>
      <c r="BA170" s="472">
        <v>0</v>
      </c>
      <c r="BB170" s="472">
        <v>0</v>
      </c>
      <c r="BC170" s="472">
        <v>0</v>
      </c>
      <c r="BD170" s="472">
        <v>0</v>
      </c>
      <c r="BE170" s="472">
        <v>0</v>
      </c>
      <c r="BF170" s="472">
        <v>0</v>
      </c>
      <c r="BG170" s="472">
        <v>0</v>
      </c>
      <c r="BH170" s="473">
        <f t="shared" si="77"/>
        <v>15000000</v>
      </c>
      <c r="BI170" s="474">
        <v>0</v>
      </c>
      <c r="BJ170" s="472">
        <v>18000000</v>
      </c>
      <c r="BK170" s="472">
        <v>0</v>
      </c>
      <c r="BL170" s="472">
        <v>0</v>
      </c>
      <c r="BM170" s="472">
        <v>0</v>
      </c>
      <c r="BN170" s="472">
        <v>0</v>
      </c>
      <c r="BO170" s="472">
        <v>0</v>
      </c>
      <c r="BP170" s="472">
        <v>0</v>
      </c>
      <c r="BQ170" s="472">
        <v>0</v>
      </c>
      <c r="BR170" s="472">
        <v>0</v>
      </c>
      <c r="BS170" s="472">
        <v>0</v>
      </c>
      <c r="BT170" s="472">
        <v>0</v>
      </c>
      <c r="BU170" s="472">
        <v>0</v>
      </c>
      <c r="BV170" s="472">
        <v>0</v>
      </c>
      <c r="BW170" s="472">
        <v>0</v>
      </c>
      <c r="BX170" s="472">
        <v>0</v>
      </c>
      <c r="BY170" s="475">
        <f t="shared" si="78"/>
        <v>18000000</v>
      </c>
      <c r="BZ170" s="471">
        <v>0</v>
      </c>
      <c r="CA170" s="472">
        <v>20000000</v>
      </c>
      <c r="CB170" s="472">
        <v>0</v>
      </c>
      <c r="CC170" s="472">
        <v>0</v>
      </c>
      <c r="CD170" s="472">
        <v>0</v>
      </c>
      <c r="CE170" s="472">
        <v>0</v>
      </c>
      <c r="CF170" s="472">
        <v>0</v>
      </c>
      <c r="CG170" s="472">
        <v>0</v>
      </c>
      <c r="CH170" s="472">
        <v>0</v>
      </c>
      <c r="CI170" s="472">
        <v>0</v>
      </c>
      <c r="CJ170" s="472">
        <v>0</v>
      </c>
      <c r="CK170" s="472">
        <v>0</v>
      </c>
      <c r="CL170" s="472">
        <v>0</v>
      </c>
      <c r="CM170" s="472">
        <v>0</v>
      </c>
      <c r="CN170" s="472">
        <v>0</v>
      </c>
      <c r="CO170" s="472">
        <v>0</v>
      </c>
      <c r="CP170" s="473">
        <f t="shared" si="79"/>
        <v>20000000</v>
      </c>
      <c r="CQ170" s="461" t="s">
        <v>566</v>
      </c>
    </row>
    <row r="171" spans="1:95" x14ac:dyDescent="0.25">
      <c r="A171" s="457" t="s">
        <v>475</v>
      </c>
      <c r="B171" s="458" t="s">
        <v>6</v>
      </c>
      <c r="C171" s="459" t="s">
        <v>14</v>
      </c>
      <c r="D171" s="460" t="s">
        <v>1183</v>
      </c>
      <c r="E171" s="461" t="s">
        <v>267</v>
      </c>
      <c r="F171" s="462" t="s">
        <v>291</v>
      </c>
      <c r="G171" s="463" t="s">
        <v>52</v>
      </c>
      <c r="H171" s="464">
        <v>3301</v>
      </c>
      <c r="I171" s="458" t="s">
        <v>201</v>
      </c>
      <c r="J171" s="459" t="s">
        <v>751</v>
      </c>
      <c r="K171" s="459" t="s">
        <v>1473</v>
      </c>
      <c r="L171" s="459" t="s">
        <v>1079</v>
      </c>
      <c r="M171" s="467">
        <v>3301128</v>
      </c>
      <c r="N171" s="459" t="s">
        <v>1080</v>
      </c>
      <c r="O171" s="467">
        <v>330112800</v>
      </c>
      <c r="P171" s="481" t="s">
        <v>2198</v>
      </c>
      <c r="Q171" s="468">
        <v>12</v>
      </c>
      <c r="R171" s="494">
        <v>12</v>
      </c>
      <c r="S171" s="494">
        <v>12</v>
      </c>
      <c r="T171" s="494">
        <v>12</v>
      </c>
      <c r="U171" s="470">
        <v>12</v>
      </c>
      <c r="V171" s="471">
        <f t="shared" si="71"/>
        <v>391622702.06</v>
      </c>
      <c r="W171" s="472">
        <f t="shared" si="72"/>
        <v>50000000</v>
      </c>
      <c r="X171" s="472">
        <f t="shared" si="73"/>
        <v>50000000</v>
      </c>
      <c r="Y171" s="472">
        <f t="shared" si="74"/>
        <v>50000000</v>
      </c>
      <c r="Z171" s="473">
        <f t="shared" si="75"/>
        <v>541622702.05999994</v>
      </c>
      <c r="AA171" s="474">
        <v>0</v>
      </c>
      <c r="AB171" s="472">
        <v>391622702.06</v>
      </c>
      <c r="AC171" s="472">
        <v>0</v>
      </c>
      <c r="AD171" s="472">
        <v>0</v>
      </c>
      <c r="AE171" s="472">
        <v>0</v>
      </c>
      <c r="AF171" s="472">
        <v>0</v>
      </c>
      <c r="AG171" s="472">
        <v>0</v>
      </c>
      <c r="AH171" s="472">
        <v>0</v>
      </c>
      <c r="AI171" s="472">
        <v>0</v>
      </c>
      <c r="AJ171" s="472">
        <v>0</v>
      </c>
      <c r="AK171" s="472">
        <v>0</v>
      </c>
      <c r="AL171" s="472">
        <v>0</v>
      </c>
      <c r="AM171" s="472">
        <v>0</v>
      </c>
      <c r="AN171" s="472">
        <v>0</v>
      </c>
      <c r="AO171" s="472">
        <v>0</v>
      </c>
      <c r="AP171" s="472">
        <v>0</v>
      </c>
      <c r="AQ171" s="475">
        <f t="shared" si="76"/>
        <v>391622702.06</v>
      </c>
      <c r="AR171" s="471">
        <v>0</v>
      </c>
      <c r="AS171" s="472">
        <v>50000000</v>
      </c>
      <c r="AT171" s="472">
        <v>0</v>
      </c>
      <c r="AU171" s="472">
        <v>0</v>
      </c>
      <c r="AV171" s="472">
        <v>0</v>
      </c>
      <c r="AW171" s="472">
        <v>0</v>
      </c>
      <c r="AX171" s="472">
        <v>0</v>
      </c>
      <c r="AY171" s="472">
        <v>0</v>
      </c>
      <c r="AZ171" s="472">
        <v>0</v>
      </c>
      <c r="BA171" s="472">
        <v>0</v>
      </c>
      <c r="BB171" s="472">
        <v>0</v>
      </c>
      <c r="BC171" s="472">
        <v>0</v>
      </c>
      <c r="BD171" s="472">
        <v>0</v>
      </c>
      <c r="BE171" s="472">
        <v>0</v>
      </c>
      <c r="BF171" s="472">
        <v>0</v>
      </c>
      <c r="BG171" s="472">
        <v>0</v>
      </c>
      <c r="BH171" s="473">
        <f t="shared" si="77"/>
        <v>50000000</v>
      </c>
      <c r="BI171" s="474">
        <v>0</v>
      </c>
      <c r="BJ171" s="472">
        <v>50000000</v>
      </c>
      <c r="BK171" s="472">
        <v>0</v>
      </c>
      <c r="BL171" s="472">
        <v>0</v>
      </c>
      <c r="BM171" s="472">
        <v>0</v>
      </c>
      <c r="BN171" s="472">
        <v>0</v>
      </c>
      <c r="BO171" s="472">
        <v>0</v>
      </c>
      <c r="BP171" s="472">
        <v>0</v>
      </c>
      <c r="BQ171" s="472">
        <v>0</v>
      </c>
      <c r="BR171" s="472">
        <v>0</v>
      </c>
      <c r="BS171" s="472">
        <v>0</v>
      </c>
      <c r="BT171" s="472">
        <v>0</v>
      </c>
      <c r="BU171" s="472">
        <v>0</v>
      </c>
      <c r="BV171" s="472">
        <v>0</v>
      </c>
      <c r="BW171" s="472">
        <v>0</v>
      </c>
      <c r="BX171" s="472">
        <v>0</v>
      </c>
      <c r="BY171" s="475">
        <f t="shared" si="78"/>
        <v>50000000</v>
      </c>
      <c r="BZ171" s="471">
        <v>0</v>
      </c>
      <c r="CA171" s="472">
        <v>50000000</v>
      </c>
      <c r="CB171" s="472">
        <v>0</v>
      </c>
      <c r="CC171" s="472">
        <v>0</v>
      </c>
      <c r="CD171" s="472">
        <v>0</v>
      </c>
      <c r="CE171" s="472">
        <v>0</v>
      </c>
      <c r="CF171" s="472">
        <v>0</v>
      </c>
      <c r="CG171" s="472">
        <v>0</v>
      </c>
      <c r="CH171" s="472">
        <v>0</v>
      </c>
      <c r="CI171" s="472">
        <v>0</v>
      </c>
      <c r="CJ171" s="472">
        <v>0</v>
      </c>
      <c r="CK171" s="472">
        <v>0</v>
      </c>
      <c r="CL171" s="472">
        <v>0</v>
      </c>
      <c r="CM171" s="472">
        <v>0</v>
      </c>
      <c r="CN171" s="472">
        <v>0</v>
      </c>
      <c r="CO171" s="472">
        <v>0</v>
      </c>
      <c r="CP171" s="473">
        <f t="shared" si="79"/>
        <v>50000000</v>
      </c>
      <c r="CQ171" s="461" t="s">
        <v>566</v>
      </c>
    </row>
    <row r="172" spans="1:95" x14ac:dyDescent="0.25">
      <c r="A172" s="457" t="s">
        <v>476</v>
      </c>
      <c r="B172" s="458" t="s">
        <v>6</v>
      </c>
      <c r="C172" s="459" t="s">
        <v>13</v>
      </c>
      <c r="D172" s="460" t="s">
        <v>1183</v>
      </c>
      <c r="E172" s="461" t="s">
        <v>267</v>
      </c>
      <c r="F172" s="462" t="s">
        <v>291</v>
      </c>
      <c r="G172" s="463" t="s">
        <v>52</v>
      </c>
      <c r="H172" s="464">
        <v>3301</v>
      </c>
      <c r="I172" s="458" t="s">
        <v>201</v>
      </c>
      <c r="J172" s="459" t="s">
        <v>752</v>
      </c>
      <c r="K172" s="459" t="s">
        <v>1474</v>
      </c>
      <c r="L172" s="459" t="s">
        <v>1081</v>
      </c>
      <c r="M172" s="467">
        <v>3301129</v>
      </c>
      <c r="N172" s="459" t="s">
        <v>1082</v>
      </c>
      <c r="O172" s="467">
        <v>330112900</v>
      </c>
      <c r="P172" s="481" t="s">
        <v>2198</v>
      </c>
      <c r="Q172" s="508">
        <v>0</v>
      </c>
      <c r="R172" s="494">
        <v>0</v>
      </c>
      <c r="S172" s="494">
        <v>1</v>
      </c>
      <c r="T172" s="494">
        <v>1</v>
      </c>
      <c r="U172" s="470">
        <v>1</v>
      </c>
      <c r="V172" s="471">
        <f t="shared" si="71"/>
        <v>0</v>
      </c>
      <c r="W172" s="472">
        <f t="shared" si="72"/>
        <v>0</v>
      </c>
      <c r="X172" s="472">
        <f t="shared" si="73"/>
        <v>100000000</v>
      </c>
      <c r="Y172" s="472">
        <f t="shared" si="74"/>
        <v>20000000</v>
      </c>
      <c r="Z172" s="473">
        <f t="shared" si="75"/>
        <v>120000000</v>
      </c>
      <c r="AA172" s="474">
        <v>0</v>
      </c>
      <c r="AB172" s="472">
        <v>0</v>
      </c>
      <c r="AC172" s="472">
        <v>0</v>
      </c>
      <c r="AD172" s="472">
        <v>0</v>
      </c>
      <c r="AE172" s="472">
        <v>0</v>
      </c>
      <c r="AF172" s="472">
        <v>0</v>
      </c>
      <c r="AG172" s="472">
        <v>0</v>
      </c>
      <c r="AH172" s="472">
        <v>0</v>
      </c>
      <c r="AI172" s="472">
        <v>0</v>
      </c>
      <c r="AJ172" s="472">
        <v>0</v>
      </c>
      <c r="AK172" s="472">
        <v>0</v>
      </c>
      <c r="AL172" s="472">
        <v>0</v>
      </c>
      <c r="AM172" s="472">
        <v>0</v>
      </c>
      <c r="AN172" s="472">
        <v>0</v>
      </c>
      <c r="AO172" s="472">
        <v>0</v>
      </c>
      <c r="AP172" s="472">
        <v>0</v>
      </c>
      <c r="AQ172" s="475">
        <f t="shared" si="76"/>
        <v>0</v>
      </c>
      <c r="AR172" s="471">
        <v>0</v>
      </c>
      <c r="AS172" s="472">
        <v>0</v>
      </c>
      <c r="AT172" s="472">
        <v>0</v>
      </c>
      <c r="AU172" s="472">
        <v>0</v>
      </c>
      <c r="AV172" s="472">
        <v>0</v>
      </c>
      <c r="AW172" s="472">
        <v>0</v>
      </c>
      <c r="AX172" s="472">
        <v>0</v>
      </c>
      <c r="AY172" s="472">
        <v>0</v>
      </c>
      <c r="AZ172" s="472">
        <v>0</v>
      </c>
      <c r="BA172" s="472">
        <v>0</v>
      </c>
      <c r="BB172" s="472">
        <v>0</v>
      </c>
      <c r="BC172" s="472">
        <v>0</v>
      </c>
      <c r="BD172" s="472">
        <v>0</v>
      </c>
      <c r="BE172" s="472">
        <v>0</v>
      </c>
      <c r="BF172" s="472">
        <v>0</v>
      </c>
      <c r="BG172" s="472">
        <v>0</v>
      </c>
      <c r="BH172" s="473">
        <f t="shared" si="77"/>
        <v>0</v>
      </c>
      <c r="BI172" s="474">
        <v>100000000</v>
      </c>
      <c r="BJ172" s="472">
        <v>0</v>
      </c>
      <c r="BK172" s="472">
        <v>0</v>
      </c>
      <c r="BL172" s="472">
        <v>0</v>
      </c>
      <c r="BM172" s="472">
        <v>0</v>
      </c>
      <c r="BN172" s="472">
        <v>0</v>
      </c>
      <c r="BO172" s="472">
        <v>0</v>
      </c>
      <c r="BP172" s="472">
        <v>0</v>
      </c>
      <c r="BQ172" s="472">
        <v>0</v>
      </c>
      <c r="BR172" s="472">
        <v>0</v>
      </c>
      <c r="BS172" s="472">
        <v>0</v>
      </c>
      <c r="BT172" s="472">
        <v>0</v>
      </c>
      <c r="BU172" s="472">
        <v>0</v>
      </c>
      <c r="BV172" s="472">
        <v>0</v>
      </c>
      <c r="BW172" s="472">
        <v>0</v>
      </c>
      <c r="BX172" s="472">
        <v>0</v>
      </c>
      <c r="BY172" s="475">
        <f t="shared" si="78"/>
        <v>100000000</v>
      </c>
      <c r="BZ172" s="471">
        <v>0</v>
      </c>
      <c r="CA172" s="472">
        <v>20000000</v>
      </c>
      <c r="CB172" s="472">
        <v>0</v>
      </c>
      <c r="CC172" s="472">
        <v>0</v>
      </c>
      <c r="CD172" s="472">
        <v>0</v>
      </c>
      <c r="CE172" s="472">
        <v>0</v>
      </c>
      <c r="CF172" s="472">
        <v>0</v>
      </c>
      <c r="CG172" s="472">
        <v>0</v>
      </c>
      <c r="CH172" s="472">
        <v>0</v>
      </c>
      <c r="CI172" s="472">
        <v>0</v>
      </c>
      <c r="CJ172" s="472">
        <v>0</v>
      </c>
      <c r="CK172" s="472">
        <v>0</v>
      </c>
      <c r="CL172" s="472">
        <v>0</v>
      </c>
      <c r="CM172" s="472">
        <v>0</v>
      </c>
      <c r="CN172" s="472">
        <v>0</v>
      </c>
      <c r="CO172" s="472">
        <v>0</v>
      </c>
      <c r="CP172" s="473">
        <f t="shared" si="79"/>
        <v>20000000</v>
      </c>
      <c r="CQ172" s="461" t="s">
        <v>270</v>
      </c>
    </row>
    <row r="173" spans="1:95" x14ac:dyDescent="0.25">
      <c r="A173" s="457" t="s">
        <v>477</v>
      </c>
      <c r="B173" s="458" t="s">
        <v>6</v>
      </c>
      <c r="C173" s="459" t="s">
        <v>1204</v>
      </c>
      <c r="D173" s="460" t="s">
        <v>1183</v>
      </c>
      <c r="E173" s="461" t="s">
        <v>267</v>
      </c>
      <c r="F173" s="462" t="s">
        <v>291</v>
      </c>
      <c r="G173" s="463" t="s">
        <v>52</v>
      </c>
      <c r="H173" s="464">
        <v>3301</v>
      </c>
      <c r="I173" s="465" t="s">
        <v>201</v>
      </c>
      <c r="J173" s="459" t="s">
        <v>753</v>
      </c>
      <c r="K173" s="459" t="s">
        <v>1475</v>
      </c>
      <c r="L173" s="459" t="s">
        <v>54</v>
      </c>
      <c r="M173" s="467">
        <v>3301053</v>
      </c>
      <c r="N173" s="459" t="s">
        <v>1083</v>
      </c>
      <c r="O173" s="467">
        <v>330105300</v>
      </c>
      <c r="P173" s="481" t="s">
        <v>2197</v>
      </c>
      <c r="Q173" s="508">
        <v>14</v>
      </c>
      <c r="R173" s="494">
        <v>14</v>
      </c>
      <c r="S173" s="494">
        <v>14</v>
      </c>
      <c r="T173" s="494">
        <v>14</v>
      </c>
      <c r="U173" s="470">
        <f>Q173+R173+S173+T173</f>
        <v>56</v>
      </c>
      <c r="V173" s="471">
        <f t="shared" si="71"/>
        <v>139777012</v>
      </c>
      <c r="W173" s="472">
        <f t="shared" si="72"/>
        <v>66227012</v>
      </c>
      <c r="X173" s="472">
        <f t="shared" si="73"/>
        <v>75000000</v>
      </c>
      <c r="Y173" s="472">
        <f t="shared" si="74"/>
        <v>80000000</v>
      </c>
      <c r="Z173" s="473">
        <f t="shared" si="75"/>
        <v>361004024</v>
      </c>
      <c r="AA173" s="474">
        <v>0</v>
      </c>
      <c r="AB173" s="472">
        <v>100000000</v>
      </c>
      <c r="AC173" s="472">
        <v>0</v>
      </c>
      <c r="AD173" s="472">
        <v>0</v>
      </c>
      <c r="AE173" s="472">
        <v>0</v>
      </c>
      <c r="AF173" s="472">
        <v>39777012</v>
      </c>
      <c r="AG173" s="472">
        <v>0</v>
      </c>
      <c r="AH173" s="472">
        <v>0</v>
      </c>
      <c r="AI173" s="472">
        <v>0</v>
      </c>
      <c r="AJ173" s="472">
        <v>0</v>
      </c>
      <c r="AK173" s="472">
        <v>0</v>
      </c>
      <c r="AL173" s="472">
        <v>0</v>
      </c>
      <c r="AM173" s="472">
        <v>0</v>
      </c>
      <c r="AN173" s="472">
        <v>0</v>
      </c>
      <c r="AO173" s="472">
        <v>0</v>
      </c>
      <c r="AP173" s="472">
        <v>0</v>
      </c>
      <c r="AQ173" s="475">
        <f t="shared" si="76"/>
        <v>139777012</v>
      </c>
      <c r="AR173" s="471">
        <v>0</v>
      </c>
      <c r="AS173" s="472">
        <v>0</v>
      </c>
      <c r="AT173" s="472">
        <v>0</v>
      </c>
      <c r="AU173" s="472">
        <v>0</v>
      </c>
      <c r="AV173" s="472">
        <v>0</v>
      </c>
      <c r="AW173" s="472">
        <f>65777012+450000</f>
        <v>66227012</v>
      </c>
      <c r="AX173" s="472">
        <v>0</v>
      </c>
      <c r="AY173" s="472">
        <v>0</v>
      </c>
      <c r="AZ173" s="472">
        <v>0</v>
      </c>
      <c r="BA173" s="472">
        <v>0</v>
      </c>
      <c r="BB173" s="472">
        <v>0</v>
      </c>
      <c r="BC173" s="472">
        <v>0</v>
      </c>
      <c r="BD173" s="472">
        <v>0</v>
      </c>
      <c r="BE173" s="472">
        <v>0</v>
      </c>
      <c r="BF173" s="472">
        <v>0</v>
      </c>
      <c r="BG173" s="472">
        <v>0</v>
      </c>
      <c r="BH173" s="473">
        <f t="shared" si="77"/>
        <v>66227012</v>
      </c>
      <c r="BI173" s="474">
        <v>0</v>
      </c>
      <c r="BJ173" s="472">
        <v>0</v>
      </c>
      <c r="BK173" s="472">
        <v>0</v>
      </c>
      <c r="BL173" s="472">
        <v>0</v>
      </c>
      <c r="BM173" s="472">
        <v>0</v>
      </c>
      <c r="BN173" s="472">
        <v>75000000</v>
      </c>
      <c r="BO173" s="472">
        <v>0</v>
      </c>
      <c r="BP173" s="472">
        <v>0</v>
      </c>
      <c r="BQ173" s="472">
        <v>0</v>
      </c>
      <c r="BR173" s="472">
        <v>0</v>
      </c>
      <c r="BS173" s="472">
        <v>0</v>
      </c>
      <c r="BT173" s="472">
        <v>0</v>
      </c>
      <c r="BU173" s="472">
        <v>0</v>
      </c>
      <c r="BV173" s="472">
        <v>0</v>
      </c>
      <c r="BW173" s="472">
        <v>0</v>
      </c>
      <c r="BX173" s="472">
        <v>0</v>
      </c>
      <c r="BY173" s="475">
        <f t="shared" si="78"/>
        <v>75000000</v>
      </c>
      <c r="BZ173" s="471">
        <v>0</v>
      </c>
      <c r="CA173" s="472">
        <v>0</v>
      </c>
      <c r="CB173" s="472">
        <v>0</v>
      </c>
      <c r="CC173" s="472">
        <v>0</v>
      </c>
      <c r="CD173" s="472">
        <v>0</v>
      </c>
      <c r="CE173" s="472">
        <v>80000000</v>
      </c>
      <c r="CF173" s="472">
        <v>0</v>
      </c>
      <c r="CG173" s="472">
        <v>0</v>
      </c>
      <c r="CH173" s="472">
        <v>0</v>
      </c>
      <c r="CI173" s="472">
        <v>0</v>
      </c>
      <c r="CJ173" s="472">
        <v>0</v>
      </c>
      <c r="CK173" s="472">
        <v>0</v>
      </c>
      <c r="CL173" s="472">
        <v>0</v>
      </c>
      <c r="CM173" s="472">
        <v>0</v>
      </c>
      <c r="CN173" s="472">
        <v>0</v>
      </c>
      <c r="CO173" s="472">
        <v>0</v>
      </c>
      <c r="CP173" s="473">
        <f t="shared" si="79"/>
        <v>80000000</v>
      </c>
      <c r="CQ173" s="461" t="s">
        <v>568</v>
      </c>
    </row>
    <row r="174" spans="1:95" x14ac:dyDescent="0.25">
      <c r="A174" s="457" t="s">
        <v>478</v>
      </c>
      <c r="B174" s="458" t="s">
        <v>6</v>
      </c>
      <c r="C174" s="459" t="s">
        <v>1204</v>
      </c>
      <c r="D174" s="460" t="s">
        <v>1183</v>
      </c>
      <c r="E174" s="461" t="s">
        <v>267</v>
      </c>
      <c r="F174" s="462" t="s">
        <v>291</v>
      </c>
      <c r="G174" s="509" t="s">
        <v>589</v>
      </c>
      <c r="H174" s="464">
        <v>3302</v>
      </c>
      <c r="I174" s="458" t="s">
        <v>200</v>
      </c>
      <c r="J174" s="459" t="s">
        <v>754</v>
      </c>
      <c r="K174" s="459" t="s">
        <v>1476</v>
      </c>
      <c r="L174" s="459" t="s">
        <v>1084</v>
      </c>
      <c r="M174" s="467">
        <v>3302042</v>
      </c>
      <c r="N174" s="459" t="s">
        <v>1085</v>
      </c>
      <c r="O174" s="467">
        <v>330204200</v>
      </c>
      <c r="P174" s="460" t="s">
        <v>2198</v>
      </c>
      <c r="Q174" s="508">
        <v>0</v>
      </c>
      <c r="R174" s="494">
        <v>1</v>
      </c>
      <c r="S174" s="494">
        <v>1</v>
      </c>
      <c r="T174" s="494">
        <v>1</v>
      </c>
      <c r="U174" s="470">
        <v>1</v>
      </c>
      <c r="V174" s="471">
        <f t="shared" si="71"/>
        <v>0</v>
      </c>
      <c r="W174" s="472">
        <f t="shared" si="72"/>
        <v>0</v>
      </c>
      <c r="X174" s="472">
        <f t="shared" si="73"/>
        <v>0</v>
      </c>
      <c r="Y174" s="472">
        <f t="shared" si="74"/>
        <v>0</v>
      </c>
      <c r="Z174" s="473">
        <f t="shared" si="75"/>
        <v>0</v>
      </c>
      <c r="AA174" s="474">
        <v>0</v>
      </c>
      <c r="AB174" s="472">
        <v>0</v>
      </c>
      <c r="AC174" s="472">
        <v>0</v>
      </c>
      <c r="AD174" s="472">
        <v>0</v>
      </c>
      <c r="AE174" s="472">
        <v>0</v>
      </c>
      <c r="AF174" s="472">
        <v>0</v>
      </c>
      <c r="AG174" s="472">
        <v>0</v>
      </c>
      <c r="AH174" s="472">
        <v>0</v>
      </c>
      <c r="AI174" s="472">
        <v>0</v>
      </c>
      <c r="AJ174" s="472">
        <v>0</v>
      </c>
      <c r="AK174" s="472">
        <v>0</v>
      </c>
      <c r="AL174" s="472">
        <v>0</v>
      </c>
      <c r="AM174" s="472">
        <v>0</v>
      </c>
      <c r="AN174" s="472">
        <v>0</v>
      </c>
      <c r="AO174" s="472">
        <v>0</v>
      </c>
      <c r="AP174" s="472">
        <v>0</v>
      </c>
      <c r="AQ174" s="475">
        <f t="shared" si="76"/>
        <v>0</v>
      </c>
      <c r="AR174" s="471">
        <v>0</v>
      </c>
      <c r="AS174" s="472">
        <v>0</v>
      </c>
      <c r="AT174" s="472">
        <v>0</v>
      </c>
      <c r="AU174" s="472">
        <v>0</v>
      </c>
      <c r="AV174" s="472">
        <v>0</v>
      </c>
      <c r="AW174" s="472">
        <v>0</v>
      </c>
      <c r="AX174" s="472">
        <v>0</v>
      </c>
      <c r="AY174" s="472">
        <v>0</v>
      </c>
      <c r="AZ174" s="472">
        <v>0</v>
      </c>
      <c r="BA174" s="472">
        <v>0</v>
      </c>
      <c r="BB174" s="472">
        <v>0</v>
      </c>
      <c r="BC174" s="472">
        <v>0</v>
      </c>
      <c r="BD174" s="472">
        <v>0</v>
      </c>
      <c r="BE174" s="472">
        <v>0</v>
      </c>
      <c r="BF174" s="472">
        <v>0</v>
      </c>
      <c r="BG174" s="472">
        <v>0</v>
      </c>
      <c r="BH174" s="473">
        <f t="shared" si="77"/>
        <v>0</v>
      </c>
      <c r="BI174" s="474">
        <v>0</v>
      </c>
      <c r="BJ174" s="472">
        <v>0</v>
      </c>
      <c r="BK174" s="472">
        <v>0</v>
      </c>
      <c r="BL174" s="472">
        <v>0</v>
      </c>
      <c r="BM174" s="472">
        <v>0</v>
      </c>
      <c r="BN174" s="472">
        <v>0</v>
      </c>
      <c r="BO174" s="472">
        <v>0</v>
      </c>
      <c r="BP174" s="472">
        <v>0</v>
      </c>
      <c r="BQ174" s="472">
        <v>0</v>
      </c>
      <c r="BR174" s="472">
        <v>0</v>
      </c>
      <c r="BS174" s="472">
        <v>0</v>
      </c>
      <c r="BT174" s="472">
        <v>0</v>
      </c>
      <c r="BU174" s="472">
        <v>0</v>
      </c>
      <c r="BV174" s="472">
        <v>0</v>
      </c>
      <c r="BW174" s="472">
        <v>0</v>
      </c>
      <c r="BX174" s="472">
        <v>0</v>
      </c>
      <c r="BY174" s="475">
        <f t="shared" si="78"/>
        <v>0</v>
      </c>
      <c r="BZ174" s="471">
        <v>0</v>
      </c>
      <c r="CA174" s="472">
        <v>0</v>
      </c>
      <c r="CB174" s="472">
        <v>0</v>
      </c>
      <c r="CC174" s="472">
        <v>0</v>
      </c>
      <c r="CD174" s="472">
        <v>0</v>
      </c>
      <c r="CE174" s="472">
        <v>0</v>
      </c>
      <c r="CF174" s="472">
        <v>0</v>
      </c>
      <c r="CG174" s="472">
        <v>0</v>
      </c>
      <c r="CH174" s="472">
        <v>0</v>
      </c>
      <c r="CI174" s="472">
        <v>0</v>
      </c>
      <c r="CJ174" s="472">
        <v>0</v>
      </c>
      <c r="CK174" s="472">
        <v>0</v>
      </c>
      <c r="CL174" s="472">
        <v>0</v>
      </c>
      <c r="CM174" s="472">
        <v>0</v>
      </c>
      <c r="CN174" s="472">
        <v>0</v>
      </c>
      <c r="CO174" s="472">
        <v>0</v>
      </c>
      <c r="CP174" s="473">
        <f t="shared" si="79"/>
        <v>0</v>
      </c>
      <c r="CQ174" s="461" t="s">
        <v>270</v>
      </c>
    </row>
    <row r="175" spans="1:95" x14ac:dyDescent="0.25">
      <c r="A175" s="457" t="s">
        <v>479</v>
      </c>
      <c r="B175" s="488" t="s">
        <v>14</v>
      </c>
      <c r="C175" s="459" t="s">
        <v>1204</v>
      </c>
      <c r="D175" s="460" t="s">
        <v>1179</v>
      </c>
      <c r="E175" s="461" t="s">
        <v>267</v>
      </c>
      <c r="F175" s="462" t="s">
        <v>302</v>
      </c>
      <c r="G175" s="463" t="s">
        <v>74</v>
      </c>
      <c r="H175" s="464">
        <v>4101</v>
      </c>
      <c r="I175" s="465" t="s">
        <v>201</v>
      </c>
      <c r="J175" s="459" t="s">
        <v>755</v>
      </c>
      <c r="K175" s="459" t="s">
        <v>1477</v>
      </c>
      <c r="L175" s="459" t="s">
        <v>1086</v>
      </c>
      <c r="M175" s="467">
        <v>4101014</v>
      </c>
      <c r="N175" s="459" t="s">
        <v>1087</v>
      </c>
      <c r="O175" s="467">
        <v>410101400</v>
      </c>
      <c r="P175" s="481" t="s">
        <v>2197</v>
      </c>
      <c r="Q175" s="508">
        <v>175</v>
      </c>
      <c r="R175" s="494">
        <v>175</v>
      </c>
      <c r="S175" s="494">
        <v>175</v>
      </c>
      <c r="T175" s="494">
        <v>175</v>
      </c>
      <c r="U175" s="470">
        <f>Q175+R175+S175+T175</f>
        <v>700</v>
      </c>
      <c r="V175" s="471">
        <f t="shared" si="71"/>
        <v>30000000</v>
      </c>
      <c r="W175" s="472">
        <f t="shared" si="72"/>
        <v>33000000</v>
      </c>
      <c r="X175" s="472">
        <f t="shared" si="73"/>
        <v>36000000</v>
      </c>
      <c r="Y175" s="472">
        <f t="shared" si="74"/>
        <v>39000000</v>
      </c>
      <c r="Z175" s="473">
        <f t="shared" si="75"/>
        <v>138000000</v>
      </c>
      <c r="AA175" s="474">
        <v>30000000</v>
      </c>
      <c r="AB175" s="472">
        <v>0</v>
      </c>
      <c r="AC175" s="472">
        <v>0</v>
      </c>
      <c r="AD175" s="472">
        <v>0</v>
      </c>
      <c r="AE175" s="472">
        <v>0</v>
      </c>
      <c r="AF175" s="472">
        <v>0</v>
      </c>
      <c r="AG175" s="472">
        <v>0</v>
      </c>
      <c r="AH175" s="472">
        <v>0</v>
      </c>
      <c r="AI175" s="472">
        <v>0</v>
      </c>
      <c r="AJ175" s="472">
        <v>0</v>
      </c>
      <c r="AK175" s="472">
        <v>0</v>
      </c>
      <c r="AL175" s="472">
        <v>0</v>
      </c>
      <c r="AM175" s="472">
        <v>0</v>
      </c>
      <c r="AN175" s="472">
        <v>0</v>
      </c>
      <c r="AO175" s="472">
        <v>0</v>
      </c>
      <c r="AP175" s="472">
        <v>0</v>
      </c>
      <c r="AQ175" s="475">
        <f t="shared" si="76"/>
        <v>30000000</v>
      </c>
      <c r="AR175" s="471">
        <v>33000000</v>
      </c>
      <c r="AS175" s="472">
        <v>0</v>
      </c>
      <c r="AT175" s="472">
        <v>0</v>
      </c>
      <c r="AU175" s="472">
        <v>0</v>
      </c>
      <c r="AV175" s="472">
        <v>0</v>
      </c>
      <c r="AW175" s="472">
        <v>0</v>
      </c>
      <c r="AX175" s="472">
        <v>0</v>
      </c>
      <c r="AY175" s="472">
        <v>0</v>
      </c>
      <c r="AZ175" s="472">
        <v>0</v>
      </c>
      <c r="BA175" s="472">
        <v>0</v>
      </c>
      <c r="BB175" s="472">
        <v>0</v>
      </c>
      <c r="BC175" s="472">
        <v>0</v>
      </c>
      <c r="BD175" s="472">
        <v>0</v>
      </c>
      <c r="BE175" s="472">
        <v>0</v>
      </c>
      <c r="BF175" s="472">
        <v>0</v>
      </c>
      <c r="BG175" s="472">
        <v>0</v>
      </c>
      <c r="BH175" s="473">
        <f t="shared" si="77"/>
        <v>33000000</v>
      </c>
      <c r="BI175" s="474">
        <v>36000000</v>
      </c>
      <c r="BJ175" s="472">
        <v>0</v>
      </c>
      <c r="BK175" s="472">
        <v>0</v>
      </c>
      <c r="BL175" s="472">
        <v>0</v>
      </c>
      <c r="BM175" s="472">
        <v>0</v>
      </c>
      <c r="BN175" s="472">
        <v>0</v>
      </c>
      <c r="BO175" s="472">
        <v>0</v>
      </c>
      <c r="BP175" s="472">
        <v>0</v>
      </c>
      <c r="BQ175" s="472">
        <v>0</v>
      </c>
      <c r="BR175" s="472">
        <v>0</v>
      </c>
      <c r="BS175" s="472">
        <v>0</v>
      </c>
      <c r="BT175" s="472">
        <v>0</v>
      </c>
      <c r="BU175" s="472">
        <v>0</v>
      </c>
      <c r="BV175" s="472">
        <v>0</v>
      </c>
      <c r="BW175" s="472">
        <v>0</v>
      </c>
      <c r="BX175" s="472">
        <v>0</v>
      </c>
      <c r="BY175" s="475">
        <f t="shared" si="78"/>
        <v>36000000</v>
      </c>
      <c r="BZ175" s="471">
        <v>39000000</v>
      </c>
      <c r="CA175" s="472">
        <v>0</v>
      </c>
      <c r="CB175" s="472">
        <v>0</v>
      </c>
      <c r="CC175" s="472">
        <v>0</v>
      </c>
      <c r="CD175" s="472">
        <v>0</v>
      </c>
      <c r="CE175" s="472">
        <v>0</v>
      </c>
      <c r="CF175" s="472">
        <v>0</v>
      </c>
      <c r="CG175" s="472">
        <v>0</v>
      </c>
      <c r="CH175" s="472">
        <v>0</v>
      </c>
      <c r="CI175" s="472">
        <v>0</v>
      </c>
      <c r="CJ175" s="472">
        <v>0</v>
      </c>
      <c r="CK175" s="472">
        <v>0</v>
      </c>
      <c r="CL175" s="472">
        <v>0</v>
      </c>
      <c r="CM175" s="472">
        <v>0</v>
      </c>
      <c r="CN175" s="472">
        <v>0</v>
      </c>
      <c r="CO175" s="472">
        <v>0</v>
      </c>
      <c r="CP175" s="473">
        <f t="shared" si="79"/>
        <v>39000000</v>
      </c>
      <c r="CQ175" s="461" t="s">
        <v>305</v>
      </c>
    </row>
    <row r="176" spans="1:95" x14ac:dyDescent="0.25">
      <c r="A176" s="457" t="s">
        <v>480</v>
      </c>
      <c r="B176" s="488" t="s">
        <v>14</v>
      </c>
      <c r="C176" s="459" t="s">
        <v>1204</v>
      </c>
      <c r="D176" s="460" t="s">
        <v>1179</v>
      </c>
      <c r="E176" s="461" t="s">
        <v>267</v>
      </c>
      <c r="F176" s="462" t="s">
        <v>302</v>
      </c>
      <c r="G176" s="463" t="s">
        <v>74</v>
      </c>
      <c r="H176" s="464">
        <v>4101</v>
      </c>
      <c r="I176" s="465" t="s">
        <v>201</v>
      </c>
      <c r="J176" s="459" t="s">
        <v>756</v>
      </c>
      <c r="K176" s="459" t="s">
        <v>1478</v>
      </c>
      <c r="L176" s="459" t="s">
        <v>78</v>
      </c>
      <c r="M176" s="467">
        <v>4101023</v>
      </c>
      <c r="N176" s="459" t="s">
        <v>1088</v>
      </c>
      <c r="O176" s="467">
        <v>410102306</v>
      </c>
      <c r="P176" s="481" t="s">
        <v>2197</v>
      </c>
      <c r="Q176" s="508">
        <v>900</v>
      </c>
      <c r="R176" s="494">
        <v>900</v>
      </c>
      <c r="S176" s="494">
        <v>900</v>
      </c>
      <c r="T176" s="494">
        <v>900</v>
      </c>
      <c r="U176" s="470">
        <f>Q176+R176+S176+T176</f>
        <v>3600</v>
      </c>
      <c r="V176" s="471">
        <f t="shared" si="71"/>
        <v>30000000</v>
      </c>
      <c r="W176" s="472">
        <f t="shared" si="72"/>
        <v>30250000</v>
      </c>
      <c r="X176" s="472">
        <f t="shared" si="73"/>
        <v>32250000</v>
      </c>
      <c r="Y176" s="472">
        <f t="shared" si="74"/>
        <v>33250000</v>
      </c>
      <c r="Z176" s="473">
        <f t="shared" si="75"/>
        <v>125750000</v>
      </c>
      <c r="AA176" s="474">
        <v>30000000</v>
      </c>
      <c r="AB176" s="472">
        <v>0</v>
      </c>
      <c r="AC176" s="472">
        <v>0</v>
      </c>
      <c r="AD176" s="472">
        <v>0</v>
      </c>
      <c r="AE176" s="472">
        <v>0</v>
      </c>
      <c r="AF176" s="472">
        <v>0</v>
      </c>
      <c r="AG176" s="472">
        <v>0</v>
      </c>
      <c r="AH176" s="472">
        <v>0</v>
      </c>
      <c r="AI176" s="472">
        <v>0</v>
      </c>
      <c r="AJ176" s="472">
        <v>0</v>
      </c>
      <c r="AK176" s="472">
        <v>0</v>
      </c>
      <c r="AL176" s="472">
        <v>0</v>
      </c>
      <c r="AM176" s="472">
        <v>0</v>
      </c>
      <c r="AN176" s="472">
        <v>0</v>
      </c>
      <c r="AO176" s="472">
        <v>0</v>
      </c>
      <c r="AP176" s="472">
        <v>0</v>
      </c>
      <c r="AQ176" s="475">
        <f t="shared" si="76"/>
        <v>30000000</v>
      </c>
      <c r="AR176" s="471">
        <v>30250000</v>
      </c>
      <c r="AS176" s="472">
        <v>0</v>
      </c>
      <c r="AT176" s="472">
        <v>0</v>
      </c>
      <c r="AU176" s="472">
        <v>0</v>
      </c>
      <c r="AV176" s="472">
        <v>0</v>
      </c>
      <c r="AW176" s="472">
        <v>0</v>
      </c>
      <c r="AX176" s="472">
        <v>0</v>
      </c>
      <c r="AY176" s="472">
        <v>0</v>
      </c>
      <c r="AZ176" s="472">
        <v>0</v>
      </c>
      <c r="BA176" s="472">
        <v>0</v>
      </c>
      <c r="BB176" s="472">
        <v>0</v>
      </c>
      <c r="BC176" s="472">
        <v>0</v>
      </c>
      <c r="BD176" s="472">
        <v>0</v>
      </c>
      <c r="BE176" s="472">
        <v>0</v>
      </c>
      <c r="BF176" s="472">
        <v>0</v>
      </c>
      <c r="BG176" s="472">
        <v>0</v>
      </c>
      <c r="BH176" s="473">
        <f t="shared" si="77"/>
        <v>30250000</v>
      </c>
      <c r="BI176" s="474">
        <v>32250000</v>
      </c>
      <c r="BJ176" s="472">
        <v>0</v>
      </c>
      <c r="BK176" s="472">
        <v>0</v>
      </c>
      <c r="BL176" s="472">
        <v>0</v>
      </c>
      <c r="BM176" s="472">
        <v>0</v>
      </c>
      <c r="BN176" s="472">
        <v>0</v>
      </c>
      <c r="BO176" s="472">
        <v>0</v>
      </c>
      <c r="BP176" s="472">
        <v>0</v>
      </c>
      <c r="BQ176" s="472">
        <v>0</v>
      </c>
      <c r="BR176" s="472">
        <v>0</v>
      </c>
      <c r="BS176" s="472">
        <v>0</v>
      </c>
      <c r="BT176" s="472">
        <v>0</v>
      </c>
      <c r="BU176" s="472">
        <v>0</v>
      </c>
      <c r="BV176" s="472">
        <v>0</v>
      </c>
      <c r="BW176" s="472">
        <v>0</v>
      </c>
      <c r="BX176" s="472">
        <v>0</v>
      </c>
      <c r="BY176" s="475">
        <f t="shared" si="78"/>
        <v>32250000</v>
      </c>
      <c r="BZ176" s="471">
        <v>33250000</v>
      </c>
      <c r="CA176" s="472">
        <v>0</v>
      </c>
      <c r="CB176" s="472">
        <v>0</v>
      </c>
      <c r="CC176" s="472">
        <v>0</v>
      </c>
      <c r="CD176" s="472">
        <v>0</v>
      </c>
      <c r="CE176" s="472">
        <v>0</v>
      </c>
      <c r="CF176" s="472">
        <v>0</v>
      </c>
      <c r="CG176" s="472">
        <v>0</v>
      </c>
      <c r="CH176" s="472">
        <v>0</v>
      </c>
      <c r="CI176" s="472">
        <v>0</v>
      </c>
      <c r="CJ176" s="472">
        <v>0</v>
      </c>
      <c r="CK176" s="472">
        <v>0</v>
      </c>
      <c r="CL176" s="472">
        <v>0</v>
      </c>
      <c r="CM176" s="472">
        <v>0</v>
      </c>
      <c r="CN176" s="472">
        <v>0</v>
      </c>
      <c r="CO176" s="472">
        <v>0</v>
      </c>
      <c r="CP176" s="473">
        <f t="shared" si="79"/>
        <v>33250000</v>
      </c>
      <c r="CQ176" s="461" t="s">
        <v>305</v>
      </c>
    </row>
    <row r="177" spans="1:95" x14ac:dyDescent="0.25">
      <c r="A177" s="457" t="s">
        <v>481</v>
      </c>
      <c r="B177" s="488" t="s">
        <v>14</v>
      </c>
      <c r="C177" s="459" t="s">
        <v>1204</v>
      </c>
      <c r="D177" s="460" t="s">
        <v>1179</v>
      </c>
      <c r="E177" s="461" t="s">
        <v>267</v>
      </c>
      <c r="F177" s="462" t="s">
        <v>302</v>
      </c>
      <c r="G177" s="463" t="s">
        <v>74</v>
      </c>
      <c r="H177" s="464">
        <v>4101</v>
      </c>
      <c r="I177" s="458" t="s">
        <v>201</v>
      </c>
      <c r="J177" s="459" t="s">
        <v>757</v>
      </c>
      <c r="K177" s="459" t="s">
        <v>1479</v>
      </c>
      <c r="L177" s="459" t="s">
        <v>79</v>
      </c>
      <c r="M177" s="467">
        <v>4101025</v>
      </c>
      <c r="N177" s="459" t="s">
        <v>1089</v>
      </c>
      <c r="O177" s="467">
        <v>410102506</v>
      </c>
      <c r="P177" s="481" t="s">
        <v>2197</v>
      </c>
      <c r="Q177" s="508">
        <v>50</v>
      </c>
      <c r="R177" s="494">
        <v>50</v>
      </c>
      <c r="S177" s="494">
        <v>50</v>
      </c>
      <c r="T177" s="494">
        <v>50</v>
      </c>
      <c r="U177" s="470">
        <f>Q177+R177+S177+T177</f>
        <v>200</v>
      </c>
      <c r="V177" s="471">
        <f t="shared" si="71"/>
        <v>10000000</v>
      </c>
      <c r="W177" s="472">
        <f t="shared" si="72"/>
        <v>12000000</v>
      </c>
      <c r="X177" s="472">
        <f t="shared" si="73"/>
        <v>14000000</v>
      </c>
      <c r="Y177" s="472">
        <f t="shared" si="74"/>
        <v>15000000</v>
      </c>
      <c r="Z177" s="473">
        <f t="shared" si="75"/>
        <v>51000000</v>
      </c>
      <c r="AA177" s="474">
        <v>10000000</v>
      </c>
      <c r="AB177" s="472">
        <v>0</v>
      </c>
      <c r="AC177" s="472">
        <v>0</v>
      </c>
      <c r="AD177" s="472">
        <v>0</v>
      </c>
      <c r="AE177" s="472">
        <v>0</v>
      </c>
      <c r="AF177" s="472">
        <v>0</v>
      </c>
      <c r="AG177" s="472">
        <v>0</v>
      </c>
      <c r="AH177" s="472">
        <v>0</v>
      </c>
      <c r="AI177" s="472">
        <v>0</v>
      </c>
      <c r="AJ177" s="472">
        <v>0</v>
      </c>
      <c r="AK177" s="472">
        <v>0</v>
      </c>
      <c r="AL177" s="472">
        <v>0</v>
      </c>
      <c r="AM177" s="472">
        <v>0</v>
      </c>
      <c r="AN177" s="472">
        <v>0</v>
      </c>
      <c r="AO177" s="472">
        <v>0</v>
      </c>
      <c r="AP177" s="472">
        <v>0</v>
      </c>
      <c r="AQ177" s="475">
        <f t="shared" si="76"/>
        <v>10000000</v>
      </c>
      <c r="AR177" s="471">
        <v>12000000</v>
      </c>
      <c r="AS177" s="472">
        <v>0</v>
      </c>
      <c r="AT177" s="472">
        <v>0</v>
      </c>
      <c r="AU177" s="472">
        <v>0</v>
      </c>
      <c r="AV177" s="472">
        <v>0</v>
      </c>
      <c r="AW177" s="472">
        <v>0</v>
      </c>
      <c r="AX177" s="472">
        <v>0</v>
      </c>
      <c r="AY177" s="472">
        <v>0</v>
      </c>
      <c r="AZ177" s="472">
        <v>0</v>
      </c>
      <c r="BA177" s="472">
        <v>0</v>
      </c>
      <c r="BB177" s="472">
        <v>0</v>
      </c>
      <c r="BC177" s="472">
        <v>0</v>
      </c>
      <c r="BD177" s="472">
        <v>0</v>
      </c>
      <c r="BE177" s="472">
        <v>0</v>
      </c>
      <c r="BF177" s="472">
        <v>0</v>
      </c>
      <c r="BG177" s="472">
        <v>0</v>
      </c>
      <c r="BH177" s="473">
        <f t="shared" si="77"/>
        <v>12000000</v>
      </c>
      <c r="BI177" s="474">
        <v>14000000</v>
      </c>
      <c r="BJ177" s="472">
        <v>0</v>
      </c>
      <c r="BK177" s="472">
        <v>0</v>
      </c>
      <c r="BL177" s="472">
        <v>0</v>
      </c>
      <c r="BM177" s="472">
        <v>0</v>
      </c>
      <c r="BN177" s="472">
        <v>0</v>
      </c>
      <c r="BO177" s="472">
        <v>0</v>
      </c>
      <c r="BP177" s="472">
        <v>0</v>
      </c>
      <c r="BQ177" s="472">
        <v>0</v>
      </c>
      <c r="BR177" s="472">
        <v>0</v>
      </c>
      <c r="BS177" s="472">
        <v>0</v>
      </c>
      <c r="BT177" s="472">
        <v>0</v>
      </c>
      <c r="BU177" s="472">
        <v>0</v>
      </c>
      <c r="BV177" s="472">
        <v>0</v>
      </c>
      <c r="BW177" s="472">
        <v>0</v>
      </c>
      <c r="BX177" s="472">
        <v>0</v>
      </c>
      <c r="BY177" s="475">
        <f t="shared" si="78"/>
        <v>14000000</v>
      </c>
      <c r="BZ177" s="471">
        <v>15000000</v>
      </c>
      <c r="CA177" s="472">
        <v>0</v>
      </c>
      <c r="CB177" s="472">
        <v>0</v>
      </c>
      <c r="CC177" s="472">
        <v>0</v>
      </c>
      <c r="CD177" s="472">
        <v>0</v>
      </c>
      <c r="CE177" s="472">
        <v>0</v>
      </c>
      <c r="CF177" s="472">
        <v>0</v>
      </c>
      <c r="CG177" s="472">
        <v>0</v>
      </c>
      <c r="CH177" s="472">
        <v>0</v>
      </c>
      <c r="CI177" s="472">
        <v>0</v>
      </c>
      <c r="CJ177" s="472">
        <v>0</v>
      </c>
      <c r="CK177" s="472">
        <v>0</v>
      </c>
      <c r="CL177" s="472">
        <v>0</v>
      </c>
      <c r="CM177" s="472">
        <v>0</v>
      </c>
      <c r="CN177" s="472">
        <v>0</v>
      </c>
      <c r="CO177" s="472">
        <v>0</v>
      </c>
      <c r="CP177" s="473">
        <f t="shared" si="79"/>
        <v>15000000</v>
      </c>
      <c r="CQ177" s="461" t="s">
        <v>305</v>
      </c>
    </row>
    <row r="178" spans="1:95" x14ac:dyDescent="0.25">
      <c r="A178" s="457" t="s">
        <v>482</v>
      </c>
      <c r="B178" s="488" t="s">
        <v>14</v>
      </c>
      <c r="C178" s="459" t="s">
        <v>1204</v>
      </c>
      <c r="D178" s="460" t="s">
        <v>1179</v>
      </c>
      <c r="E178" s="461" t="s">
        <v>267</v>
      </c>
      <c r="F178" s="462" t="s">
        <v>302</v>
      </c>
      <c r="G178" s="463" t="s">
        <v>74</v>
      </c>
      <c r="H178" s="464">
        <v>4101</v>
      </c>
      <c r="I178" s="458" t="s">
        <v>201</v>
      </c>
      <c r="J178" s="477" t="s">
        <v>758</v>
      </c>
      <c r="K178" s="459" t="s">
        <v>1480</v>
      </c>
      <c r="L178" s="459" t="s">
        <v>1090</v>
      </c>
      <c r="M178" s="467">
        <v>4101027</v>
      </c>
      <c r="N178" s="459" t="s">
        <v>1091</v>
      </c>
      <c r="O178" s="467">
        <v>410102702</v>
      </c>
      <c r="P178" s="481" t="s">
        <v>2197</v>
      </c>
      <c r="Q178" s="508">
        <v>7</v>
      </c>
      <c r="R178" s="494">
        <v>7</v>
      </c>
      <c r="S178" s="494">
        <v>7</v>
      </c>
      <c r="T178" s="494">
        <v>7</v>
      </c>
      <c r="U178" s="470">
        <f>Q178+R178+S178+T178</f>
        <v>28</v>
      </c>
      <c r="V178" s="471">
        <f t="shared" si="71"/>
        <v>7000000</v>
      </c>
      <c r="W178" s="472">
        <f t="shared" si="72"/>
        <v>7000000</v>
      </c>
      <c r="X178" s="472">
        <f t="shared" si="73"/>
        <v>7000000</v>
      </c>
      <c r="Y178" s="472">
        <f t="shared" si="74"/>
        <v>7000000</v>
      </c>
      <c r="Z178" s="473">
        <f t="shared" si="75"/>
        <v>28000000</v>
      </c>
      <c r="AA178" s="474">
        <v>7000000</v>
      </c>
      <c r="AB178" s="472">
        <v>0</v>
      </c>
      <c r="AC178" s="472">
        <v>0</v>
      </c>
      <c r="AD178" s="472">
        <v>0</v>
      </c>
      <c r="AE178" s="472">
        <v>0</v>
      </c>
      <c r="AF178" s="472">
        <v>0</v>
      </c>
      <c r="AG178" s="472">
        <v>0</v>
      </c>
      <c r="AH178" s="472">
        <v>0</v>
      </c>
      <c r="AI178" s="472">
        <v>0</v>
      </c>
      <c r="AJ178" s="472">
        <v>0</v>
      </c>
      <c r="AK178" s="472">
        <v>0</v>
      </c>
      <c r="AL178" s="472">
        <v>0</v>
      </c>
      <c r="AM178" s="472">
        <v>0</v>
      </c>
      <c r="AN178" s="472">
        <v>0</v>
      </c>
      <c r="AO178" s="472">
        <v>0</v>
      </c>
      <c r="AP178" s="472">
        <v>0</v>
      </c>
      <c r="AQ178" s="475">
        <f t="shared" si="76"/>
        <v>7000000</v>
      </c>
      <c r="AR178" s="471">
        <v>7000000</v>
      </c>
      <c r="AS178" s="472">
        <v>0</v>
      </c>
      <c r="AT178" s="472">
        <v>0</v>
      </c>
      <c r="AU178" s="472">
        <v>0</v>
      </c>
      <c r="AV178" s="472">
        <v>0</v>
      </c>
      <c r="AW178" s="472">
        <v>0</v>
      </c>
      <c r="AX178" s="472">
        <v>0</v>
      </c>
      <c r="AY178" s="472">
        <v>0</v>
      </c>
      <c r="AZ178" s="472">
        <v>0</v>
      </c>
      <c r="BA178" s="472">
        <v>0</v>
      </c>
      <c r="BB178" s="472">
        <v>0</v>
      </c>
      <c r="BC178" s="472">
        <v>0</v>
      </c>
      <c r="BD178" s="472">
        <v>0</v>
      </c>
      <c r="BE178" s="472">
        <v>0</v>
      </c>
      <c r="BF178" s="472">
        <v>0</v>
      </c>
      <c r="BG178" s="472">
        <v>0</v>
      </c>
      <c r="BH178" s="473">
        <f t="shared" si="77"/>
        <v>7000000</v>
      </c>
      <c r="BI178" s="474">
        <v>7000000</v>
      </c>
      <c r="BJ178" s="472">
        <v>0</v>
      </c>
      <c r="BK178" s="472">
        <v>0</v>
      </c>
      <c r="BL178" s="472">
        <v>0</v>
      </c>
      <c r="BM178" s="472">
        <v>0</v>
      </c>
      <c r="BN178" s="472">
        <v>0</v>
      </c>
      <c r="BO178" s="472">
        <v>0</v>
      </c>
      <c r="BP178" s="472">
        <v>0</v>
      </c>
      <c r="BQ178" s="472">
        <v>0</v>
      </c>
      <c r="BR178" s="472">
        <v>0</v>
      </c>
      <c r="BS178" s="472">
        <v>0</v>
      </c>
      <c r="BT178" s="472">
        <v>0</v>
      </c>
      <c r="BU178" s="472">
        <v>0</v>
      </c>
      <c r="BV178" s="472">
        <v>0</v>
      </c>
      <c r="BW178" s="472">
        <v>0</v>
      </c>
      <c r="BX178" s="472">
        <v>0</v>
      </c>
      <c r="BY178" s="475">
        <f t="shared" si="78"/>
        <v>7000000</v>
      </c>
      <c r="BZ178" s="471">
        <v>7000000</v>
      </c>
      <c r="CA178" s="472">
        <v>0</v>
      </c>
      <c r="CB178" s="472">
        <v>0</v>
      </c>
      <c r="CC178" s="472">
        <v>0</v>
      </c>
      <c r="CD178" s="472">
        <v>0</v>
      </c>
      <c r="CE178" s="472">
        <v>0</v>
      </c>
      <c r="CF178" s="472">
        <v>0</v>
      </c>
      <c r="CG178" s="472">
        <v>0</v>
      </c>
      <c r="CH178" s="472">
        <v>0</v>
      </c>
      <c r="CI178" s="472">
        <v>0</v>
      </c>
      <c r="CJ178" s="472">
        <v>0</v>
      </c>
      <c r="CK178" s="472">
        <v>0</v>
      </c>
      <c r="CL178" s="472">
        <v>0</v>
      </c>
      <c r="CM178" s="472">
        <v>0</v>
      </c>
      <c r="CN178" s="472">
        <v>0</v>
      </c>
      <c r="CO178" s="472">
        <v>0</v>
      </c>
      <c r="CP178" s="473">
        <f t="shared" si="79"/>
        <v>7000000</v>
      </c>
      <c r="CQ178" s="461" t="s">
        <v>305</v>
      </c>
    </row>
    <row r="179" spans="1:95" x14ac:dyDescent="0.25">
      <c r="A179" s="457" t="s">
        <v>483</v>
      </c>
      <c r="B179" s="488" t="s">
        <v>14</v>
      </c>
      <c r="C179" s="459" t="s">
        <v>1204</v>
      </c>
      <c r="D179" s="460" t="s">
        <v>1179</v>
      </c>
      <c r="E179" s="461" t="s">
        <v>267</v>
      </c>
      <c r="F179" s="462" t="s">
        <v>302</v>
      </c>
      <c r="G179" s="463" t="s">
        <v>74</v>
      </c>
      <c r="H179" s="464">
        <v>4101</v>
      </c>
      <c r="I179" s="458" t="s">
        <v>200</v>
      </c>
      <c r="J179" s="459" t="s">
        <v>759</v>
      </c>
      <c r="K179" s="459" t="s">
        <v>1481</v>
      </c>
      <c r="L179" s="459" t="s">
        <v>1092</v>
      </c>
      <c r="M179" s="467">
        <v>4101031</v>
      </c>
      <c r="N179" s="459" t="s">
        <v>1093</v>
      </c>
      <c r="O179" s="467">
        <v>410103101</v>
      </c>
      <c r="P179" s="460" t="s">
        <v>2197</v>
      </c>
      <c r="Q179" s="508">
        <v>2</v>
      </c>
      <c r="R179" s="494">
        <v>2</v>
      </c>
      <c r="S179" s="494">
        <v>2</v>
      </c>
      <c r="T179" s="494">
        <v>2</v>
      </c>
      <c r="U179" s="470">
        <f>Q179+R179+S179+T179</f>
        <v>8</v>
      </c>
      <c r="V179" s="471">
        <f t="shared" si="71"/>
        <v>0</v>
      </c>
      <c r="W179" s="472">
        <f t="shared" si="72"/>
        <v>0</v>
      </c>
      <c r="X179" s="472">
        <f t="shared" si="73"/>
        <v>0</v>
      </c>
      <c r="Y179" s="472">
        <f t="shared" si="74"/>
        <v>0</v>
      </c>
      <c r="Z179" s="473">
        <f t="shared" si="75"/>
        <v>0</v>
      </c>
      <c r="AA179" s="474">
        <v>0</v>
      </c>
      <c r="AB179" s="472">
        <v>0</v>
      </c>
      <c r="AC179" s="472">
        <v>0</v>
      </c>
      <c r="AD179" s="472">
        <v>0</v>
      </c>
      <c r="AE179" s="472">
        <v>0</v>
      </c>
      <c r="AF179" s="472">
        <v>0</v>
      </c>
      <c r="AG179" s="472">
        <v>0</v>
      </c>
      <c r="AH179" s="472">
        <v>0</v>
      </c>
      <c r="AI179" s="472">
        <v>0</v>
      </c>
      <c r="AJ179" s="472">
        <v>0</v>
      </c>
      <c r="AK179" s="472">
        <v>0</v>
      </c>
      <c r="AL179" s="472">
        <v>0</v>
      </c>
      <c r="AM179" s="472">
        <v>0</v>
      </c>
      <c r="AN179" s="472">
        <v>0</v>
      </c>
      <c r="AO179" s="472">
        <v>0</v>
      </c>
      <c r="AP179" s="472">
        <v>0</v>
      </c>
      <c r="AQ179" s="475">
        <f t="shared" si="76"/>
        <v>0</v>
      </c>
      <c r="AR179" s="471">
        <v>0</v>
      </c>
      <c r="AS179" s="472">
        <v>0</v>
      </c>
      <c r="AT179" s="472">
        <v>0</v>
      </c>
      <c r="AU179" s="472">
        <v>0</v>
      </c>
      <c r="AV179" s="472">
        <v>0</v>
      </c>
      <c r="AW179" s="472">
        <v>0</v>
      </c>
      <c r="AX179" s="472">
        <v>0</v>
      </c>
      <c r="AY179" s="472">
        <v>0</v>
      </c>
      <c r="AZ179" s="472">
        <v>0</v>
      </c>
      <c r="BA179" s="472">
        <v>0</v>
      </c>
      <c r="BB179" s="472">
        <v>0</v>
      </c>
      <c r="BC179" s="472">
        <v>0</v>
      </c>
      <c r="BD179" s="472">
        <v>0</v>
      </c>
      <c r="BE179" s="472">
        <v>0</v>
      </c>
      <c r="BF179" s="472">
        <v>0</v>
      </c>
      <c r="BG179" s="472">
        <v>0</v>
      </c>
      <c r="BH179" s="473">
        <f t="shared" si="77"/>
        <v>0</v>
      </c>
      <c r="BI179" s="474">
        <v>0</v>
      </c>
      <c r="BJ179" s="472">
        <v>0</v>
      </c>
      <c r="BK179" s="472">
        <v>0</v>
      </c>
      <c r="BL179" s="472">
        <v>0</v>
      </c>
      <c r="BM179" s="472">
        <v>0</v>
      </c>
      <c r="BN179" s="472">
        <v>0</v>
      </c>
      <c r="BO179" s="472">
        <v>0</v>
      </c>
      <c r="BP179" s="472">
        <v>0</v>
      </c>
      <c r="BQ179" s="472">
        <v>0</v>
      </c>
      <c r="BR179" s="472">
        <v>0</v>
      </c>
      <c r="BS179" s="472">
        <v>0</v>
      </c>
      <c r="BT179" s="472">
        <v>0</v>
      </c>
      <c r="BU179" s="472">
        <v>0</v>
      </c>
      <c r="BV179" s="472">
        <v>0</v>
      </c>
      <c r="BW179" s="472">
        <v>0</v>
      </c>
      <c r="BX179" s="472">
        <v>0</v>
      </c>
      <c r="BY179" s="475">
        <f t="shared" si="78"/>
        <v>0</v>
      </c>
      <c r="BZ179" s="471">
        <v>0</v>
      </c>
      <c r="CA179" s="472">
        <v>0</v>
      </c>
      <c r="CB179" s="472">
        <v>0</v>
      </c>
      <c r="CC179" s="472">
        <v>0</v>
      </c>
      <c r="CD179" s="472">
        <v>0</v>
      </c>
      <c r="CE179" s="472">
        <v>0</v>
      </c>
      <c r="CF179" s="472">
        <v>0</v>
      </c>
      <c r="CG179" s="472">
        <v>0</v>
      </c>
      <c r="CH179" s="472">
        <v>0</v>
      </c>
      <c r="CI179" s="472">
        <v>0</v>
      </c>
      <c r="CJ179" s="472">
        <v>0</v>
      </c>
      <c r="CK179" s="472">
        <v>0</v>
      </c>
      <c r="CL179" s="472">
        <v>0</v>
      </c>
      <c r="CM179" s="472">
        <v>0</v>
      </c>
      <c r="CN179" s="472">
        <v>0</v>
      </c>
      <c r="CO179" s="472">
        <v>0</v>
      </c>
      <c r="CP179" s="473">
        <f t="shared" si="79"/>
        <v>0</v>
      </c>
      <c r="CQ179" s="461" t="s">
        <v>305</v>
      </c>
    </row>
    <row r="180" spans="1:95" x14ac:dyDescent="0.25">
      <c r="A180" s="457" t="s">
        <v>484</v>
      </c>
      <c r="B180" s="488" t="s">
        <v>14</v>
      </c>
      <c r="C180" s="459" t="s">
        <v>1204</v>
      </c>
      <c r="D180" s="460" t="s">
        <v>1179</v>
      </c>
      <c r="E180" s="461" t="s">
        <v>267</v>
      </c>
      <c r="F180" s="462" t="s">
        <v>302</v>
      </c>
      <c r="G180" s="463" t="s">
        <v>74</v>
      </c>
      <c r="H180" s="464">
        <v>4101</v>
      </c>
      <c r="I180" s="458" t="s">
        <v>201</v>
      </c>
      <c r="J180" s="459" t="s">
        <v>760</v>
      </c>
      <c r="K180" s="459" t="s">
        <v>1482</v>
      </c>
      <c r="L180" s="459" t="s">
        <v>80</v>
      </c>
      <c r="M180" s="467">
        <v>4101038</v>
      </c>
      <c r="N180" s="459" t="s">
        <v>81</v>
      </c>
      <c r="O180" s="467">
        <v>410103801</v>
      </c>
      <c r="P180" s="481" t="s">
        <v>2198</v>
      </c>
      <c r="Q180" s="468">
        <v>1</v>
      </c>
      <c r="R180" s="469">
        <v>1</v>
      </c>
      <c r="S180" s="469">
        <v>1</v>
      </c>
      <c r="T180" s="469">
        <v>1</v>
      </c>
      <c r="U180" s="470">
        <v>1</v>
      </c>
      <c r="V180" s="471">
        <f t="shared" si="71"/>
        <v>38000000</v>
      </c>
      <c r="W180" s="472">
        <f t="shared" si="72"/>
        <v>40500000</v>
      </c>
      <c r="X180" s="472">
        <f t="shared" si="73"/>
        <v>42500000</v>
      </c>
      <c r="Y180" s="472">
        <f t="shared" si="74"/>
        <v>44500000</v>
      </c>
      <c r="Z180" s="473">
        <f t="shared" si="75"/>
        <v>165500000</v>
      </c>
      <c r="AA180" s="474">
        <v>38000000</v>
      </c>
      <c r="AB180" s="472">
        <v>0</v>
      </c>
      <c r="AC180" s="472">
        <v>0</v>
      </c>
      <c r="AD180" s="472">
        <v>0</v>
      </c>
      <c r="AE180" s="472">
        <v>0</v>
      </c>
      <c r="AF180" s="472">
        <v>0</v>
      </c>
      <c r="AG180" s="472">
        <v>0</v>
      </c>
      <c r="AH180" s="472">
        <v>0</v>
      </c>
      <c r="AI180" s="472">
        <v>0</v>
      </c>
      <c r="AJ180" s="472">
        <v>0</v>
      </c>
      <c r="AK180" s="472">
        <v>0</v>
      </c>
      <c r="AL180" s="472">
        <v>0</v>
      </c>
      <c r="AM180" s="472">
        <v>0</v>
      </c>
      <c r="AN180" s="472">
        <v>0</v>
      </c>
      <c r="AO180" s="472">
        <v>0</v>
      </c>
      <c r="AP180" s="472">
        <v>0</v>
      </c>
      <c r="AQ180" s="475">
        <f t="shared" si="76"/>
        <v>38000000</v>
      </c>
      <c r="AR180" s="471">
        <v>40500000</v>
      </c>
      <c r="AS180" s="472">
        <v>0</v>
      </c>
      <c r="AT180" s="472">
        <v>0</v>
      </c>
      <c r="AU180" s="472">
        <v>0</v>
      </c>
      <c r="AV180" s="472">
        <v>0</v>
      </c>
      <c r="AW180" s="472">
        <v>0</v>
      </c>
      <c r="AX180" s="472">
        <v>0</v>
      </c>
      <c r="AY180" s="472">
        <v>0</v>
      </c>
      <c r="AZ180" s="472">
        <v>0</v>
      </c>
      <c r="BA180" s="472">
        <v>0</v>
      </c>
      <c r="BB180" s="472">
        <v>0</v>
      </c>
      <c r="BC180" s="472">
        <v>0</v>
      </c>
      <c r="BD180" s="472">
        <v>0</v>
      </c>
      <c r="BE180" s="472">
        <v>0</v>
      </c>
      <c r="BF180" s="472">
        <v>0</v>
      </c>
      <c r="BG180" s="472">
        <v>0</v>
      </c>
      <c r="BH180" s="473">
        <f t="shared" si="77"/>
        <v>40500000</v>
      </c>
      <c r="BI180" s="474">
        <v>42500000</v>
      </c>
      <c r="BJ180" s="472">
        <v>0</v>
      </c>
      <c r="BK180" s="472">
        <v>0</v>
      </c>
      <c r="BL180" s="472">
        <v>0</v>
      </c>
      <c r="BM180" s="472">
        <v>0</v>
      </c>
      <c r="BN180" s="472">
        <v>0</v>
      </c>
      <c r="BO180" s="472">
        <v>0</v>
      </c>
      <c r="BP180" s="472">
        <v>0</v>
      </c>
      <c r="BQ180" s="472">
        <v>0</v>
      </c>
      <c r="BR180" s="472">
        <v>0</v>
      </c>
      <c r="BS180" s="472">
        <v>0</v>
      </c>
      <c r="BT180" s="472">
        <v>0</v>
      </c>
      <c r="BU180" s="472">
        <v>0</v>
      </c>
      <c r="BV180" s="472">
        <v>0</v>
      </c>
      <c r="BW180" s="472">
        <v>0</v>
      </c>
      <c r="BX180" s="472">
        <v>0</v>
      </c>
      <c r="BY180" s="475">
        <f t="shared" si="78"/>
        <v>42500000</v>
      </c>
      <c r="BZ180" s="471">
        <v>44500000</v>
      </c>
      <c r="CA180" s="472">
        <v>0</v>
      </c>
      <c r="CB180" s="472">
        <v>0</v>
      </c>
      <c r="CC180" s="472">
        <v>0</v>
      </c>
      <c r="CD180" s="472">
        <v>0</v>
      </c>
      <c r="CE180" s="472">
        <v>0</v>
      </c>
      <c r="CF180" s="472">
        <v>0</v>
      </c>
      <c r="CG180" s="472">
        <v>0</v>
      </c>
      <c r="CH180" s="472">
        <v>0</v>
      </c>
      <c r="CI180" s="472">
        <v>0</v>
      </c>
      <c r="CJ180" s="472">
        <v>0</v>
      </c>
      <c r="CK180" s="472">
        <v>0</v>
      </c>
      <c r="CL180" s="472">
        <v>0</v>
      </c>
      <c r="CM180" s="472">
        <v>0</v>
      </c>
      <c r="CN180" s="472">
        <v>0</v>
      </c>
      <c r="CO180" s="472">
        <v>0</v>
      </c>
      <c r="CP180" s="473">
        <f t="shared" si="79"/>
        <v>44500000</v>
      </c>
      <c r="CQ180" s="461" t="s">
        <v>305</v>
      </c>
    </row>
    <row r="181" spans="1:95" x14ac:dyDescent="0.25">
      <c r="A181" s="457" t="s">
        <v>485</v>
      </c>
      <c r="B181" s="488" t="s">
        <v>14</v>
      </c>
      <c r="C181" s="459" t="s">
        <v>1204</v>
      </c>
      <c r="D181" s="460" t="s">
        <v>1179</v>
      </c>
      <c r="E181" s="461" t="s">
        <v>267</v>
      </c>
      <c r="F181" s="462" t="s">
        <v>302</v>
      </c>
      <c r="G181" s="463" t="s">
        <v>74</v>
      </c>
      <c r="H181" s="464">
        <v>4101</v>
      </c>
      <c r="I181" s="458" t="s">
        <v>201</v>
      </c>
      <c r="J181" s="477" t="s">
        <v>761</v>
      </c>
      <c r="K181" s="459" t="s">
        <v>1483</v>
      </c>
      <c r="L181" s="459" t="s">
        <v>1094</v>
      </c>
      <c r="M181" s="467">
        <v>4101043</v>
      </c>
      <c r="N181" s="459" t="s">
        <v>1095</v>
      </c>
      <c r="O181" s="467">
        <v>410104300</v>
      </c>
      <c r="P181" s="481" t="s">
        <v>2198</v>
      </c>
      <c r="Q181" s="512">
        <v>0</v>
      </c>
      <c r="R181" s="513">
        <v>1</v>
      </c>
      <c r="S181" s="513">
        <v>1</v>
      </c>
      <c r="T181" s="513">
        <v>1</v>
      </c>
      <c r="U181" s="507">
        <v>1</v>
      </c>
      <c r="V181" s="471">
        <f t="shared" si="71"/>
        <v>0</v>
      </c>
      <c r="W181" s="472">
        <f t="shared" si="72"/>
        <v>500000</v>
      </c>
      <c r="X181" s="472">
        <f t="shared" si="73"/>
        <v>500000</v>
      </c>
      <c r="Y181" s="472">
        <f t="shared" si="74"/>
        <v>500000</v>
      </c>
      <c r="Z181" s="473">
        <f t="shared" si="75"/>
        <v>1500000</v>
      </c>
      <c r="AA181" s="474">
        <v>0</v>
      </c>
      <c r="AB181" s="472">
        <v>0</v>
      </c>
      <c r="AC181" s="472">
        <v>0</v>
      </c>
      <c r="AD181" s="472">
        <v>0</v>
      </c>
      <c r="AE181" s="472">
        <v>0</v>
      </c>
      <c r="AF181" s="472">
        <v>0</v>
      </c>
      <c r="AG181" s="472">
        <v>0</v>
      </c>
      <c r="AH181" s="472">
        <v>0</v>
      </c>
      <c r="AI181" s="472">
        <v>0</v>
      </c>
      <c r="AJ181" s="472">
        <v>0</v>
      </c>
      <c r="AK181" s="472">
        <v>0</v>
      </c>
      <c r="AL181" s="472">
        <v>0</v>
      </c>
      <c r="AM181" s="472">
        <v>0</v>
      </c>
      <c r="AN181" s="472">
        <v>0</v>
      </c>
      <c r="AO181" s="472">
        <v>0</v>
      </c>
      <c r="AP181" s="472">
        <v>0</v>
      </c>
      <c r="AQ181" s="475">
        <f t="shared" si="76"/>
        <v>0</v>
      </c>
      <c r="AR181" s="471">
        <v>500000</v>
      </c>
      <c r="AS181" s="472">
        <v>0</v>
      </c>
      <c r="AT181" s="472">
        <v>0</v>
      </c>
      <c r="AU181" s="472">
        <v>0</v>
      </c>
      <c r="AV181" s="472">
        <v>0</v>
      </c>
      <c r="AW181" s="472">
        <v>0</v>
      </c>
      <c r="AX181" s="472">
        <v>0</v>
      </c>
      <c r="AY181" s="472">
        <v>0</v>
      </c>
      <c r="AZ181" s="472">
        <v>0</v>
      </c>
      <c r="BA181" s="472">
        <v>0</v>
      </c>
      <c r="BB181" s="472">
        <v>0</v>
      </c>
      <c r="BC181" s="472">
        <v>0</v>
      </c>
      <c r="BD181" s="472">
        <v>0</v>
      </c>
      <c r="BE181" s="472">
        <v>0</v>
      </c>
      <c r="BF181" s="472">
        <v>0</v>
      </c>
      <c r="BG181" s="472">
        <v>0</v>
      </c>
      <c r="BH181" s="473">
        <f t="shared" si="77"/>
        <v>500000</v>
      </c>
      <c r="BI181" s="474">
        <v>500000</v>
      </c>
      <c r="BJ181" s="472">
        <v>0</v>
      </c>
      <c r="BK181" s="472">
        <v>0</v>
      </c>
      <c r="BL181" s="472">
        <v>0</v>
      </c>
      <c r="BM181" s="472">
        <v>0</v>
      </c>
      <c r="BN181" s="472">
        <v>0</v>
      </c>
      <c r="BO181" s="472">
        <v>0</v>
      </c>
      <c r="BP181" s="472">
        <v>0</v>
      </c>
      <c r="BQ181" s="472">
        <v>0</v>
      </c>
      <c r="BR181" s="472">
        <v>0</v>
      </c>
      <c r="BS181" s="472">
        <v>0</v>
      </c>
      <c r="BT181" s="472">
        <v>0</v>
      </c>
      <c r="BU181" s="472">
        <v>0</v>
      </c>
      <c r="BV181" s="472">
        <v>0</v>
      </c>
      <c r="BW181" s="472">
        <v>0</v>
      </c>
      <c r="BX181" s="472">
        <v>0</v>
      </c>
      <c r="BY181" s="475">
        <f t="shared" si="78"/>
        <v>500000</v>
      </c>
      <c r="BZ181" s="471">
        <v>500000</v>
      </c>
      <c r="CA181" s="472">
        <v>0</v>
      </c>
      <c r="CB181" s="472">
        <v>0</v>
      </c>
      <c r="CC181" s="472">
        <v>0</v>
      </c>
      <c r="CD181" s="472">
        <v>0</v>
      </c>
      <c r="CE181" s="472">
        <v>0</v>
      </c>
      <c r="CF181" s="472">
        <v>0</v>
      </c>
      <c r="CG181" s="472">
        <v>0</v>
      </c>
      <c r="CH181" s="472">
        <v>0</v>
      </c>
      <c r="CI181" s="472">
        <v>0</v>
      </c>
      <c r="CJ181" s="472">
        <v>0</v>
      </c>
      <c r="CK181" s="472">
        <v>0</v>
      </c>
      <c r="CL181" s="472">
        <v>0</v>
      </c>
      <c r="CM181" s="472">
        <v>0</v>
      </c>
      <c r="CN181" s="472">
        <v>0</v>
      </c>
      <c r="CO181" s="472">
        <v>0</v>
      </c>
      <c r="CP181" s="473">
        <f t="shared" si="79"/>
        <v>500000</v>
      </c>
      <c r="CQ181" s="461" t="s">
        <v>305</v>
      </c>
    </row>
    <row r="182" spans="1:95" x14ac:dyDescent="0.25">
      <c r="A182" s="457" t="s">
        <v>486</v>
      </c>
      <c r="B182" s="488" t="s">
        <v>14</v>
      </c>
      <c r="C182" s="459" t="s">
        <v>1204</v>
      </c>
      <c r="D182" s="460" t="s">
        <v>1179</v>
      </c>
      <c r="E182" s="461" t="s">
        <v>267</v>
      </c>
      <c r="F182" s="462" t="s">
        <v>302</v>
      </c>
      <c r="G182" s="463" t="s">
        <v>74</v>
      </c>
      <c r="H182" s="464">
        <v>4101</v>
      </c>
      <c r="I182" s="458" t="s">
        <v>201</v>
      </c>
      <c r="J182" s="459" t="s">
        <v>762</v>
      </c>
      <c r="K182" s="459" t="s">
        <v>1484</v>
      </c>
      <c r="L182" s="459" t="s">
        <v>1096</v>
      </c>
      <c r="M182" s="467">
        <v>4101063</v>
      </c>
      <c r="N182" s="459" t="s">
        <v>1097</v>
      </c>
      <c r="O182" s="467">
        <v>410106300</v>
      </c>
      <c r="P182" s="481" t="s">
        <v>2198</v>
      </c>
      <c r="Q182" s="468">
        <v>5</v>
      </c>
      <c r="R182" s="469">
        <v>5</v>
      </c>
      <c r="S182" s="469">
        <v>5</v>
      </c>
      <c r="T182" s="469">
        <v>5</v>
      </c>
      <c r="U182" s="470">
        <v>5</v>
      </c>
      <c r="V182" s="471">
        <f t="shared" si="71"/>
        <v>38700000</v>
      </c>
      <c r="W182" s="472">
        <f t="shared" si="72"/>
        <v>30250000</v>
      </c>
      <c r="X182" s="472">
        <f t="shared" si="73"/>
        <v>33250000</v>
      </c>
      <c r="Y182" s="472">
        <f t="shared" si="74"/>
        <v>35250000</v>
      </c>
      <c r="Z182" s="473">
        <f t="shared" si="75"/>
        <v>137450000</v>
      </c>
      <c r="AA182" s="474">
        <v>38700000</v>
      </c>
      <c r="AB182" s="472">
        <v>0</v>
      </c>
      <c r="AC182" s="472">
        <v>0</v>
      </c>
      <c r="AD182" s="472">
        <v>0</v>
      </c>
      <c r="AE182" s="472">
        <v>0</v>
      </c>
      <c r="AF182" s="472">
        <v>0</v>
      </c>
      <c r="AG182" s="472">
        <v>0</v>
      </c>
      <c r="AH182" s="472">
        <v>0</v>
      </c>
      <c r="AI182" s="472">
        <v>0</v>
      </c>
      <c r="AJ182" s="472">
        <v>0</v>
      </c>
      <c r="AK182" s="472">
        <v>0</v>
      </c>
      <c r="AL182" s="472">
        <v>0</v>
      </c>
      <c r="AM182" s="472">
        <v>0</v>
      </c>
      <c r="AN182" s="472">
        <v>0</v>
      </c>
      <c r="AO182" s="472">
        <v>0</v>
      </c>
      <c r="AP182" s="472">
        <v>0</v>
      </c>
      <c r="AQ182" s="475">
        <f t="shared" si="76"/>
        <v>38700000</v>
      </c>
      <c r="AR182" s="471">
        <f>30250000</f>
        <v>30250000</v>
      </c>
      <c r="AS182" s="472">
        <v>0</v>
      </c>
      <c r="AT182" s="472">
        <v>0</v>
      </c>
      <c r="AU182" s="472">
        <v>0</v>
      </c>
      <c r="AV182" s="472">
        <v>0</v>
      </c>
      <c r="AW182" s="472">
        <v>0</v>
      </c>
      <c r="AX182" s="472">
        <v>0</v>
      </c>
      <c r="AY182" s="472">
        <v>0</v>
      </c>
      <c r="AZ182" s="472">
        <v>0</v>
      </c>
      <c r="BA182" s="472">
        <v>0</v>
      </c>
      <c r="BB182" s="472">
        <v>0</v>
      </c>
      <c r="BC182" s="472">
        <v>0</v>
      </c>
      <c r="BD182" s="472">
        <v>0</v>
      </c>
      <c r="BE182" s="472">
        <v>0</v>
      </c>
      <c r="BF182" s="472">
        <v>0</v>
      </c>
      <c r="BG182" s="472">
        <v>0</v>
      </c>
      <c r="BH182" s="473">
        <f t="shared" si="77"/>
        <v>30250000</v>
      </c>
      <c r="BI182" s="474">
        <f>33250000</f>
        <v>33250000</v>
      </c>
      <c r="BJ182" s="472">
        <v>0</v>
      </c>
      <c r="BK182" s="472">
        <v>0</v>
      </c>
      <c r="BL182" s="472">
        <v>0</v>
      </c>
      <c r="BM182" s="472">
        <v>0</v>
      </c>
      <c r="BN182" s="472">
        <v>0</v>
      </c>
      <c r="BO182" s="472">
        <v>0</v>
      </c>
      <c r="BP182" s="472">
        <v>0</v>
      </c>
      <c r="BQ182" s="472">
        <v>0</v>
      </c>
      <c r="BR182" s="472">
        <v>0</v>
      </c>
      <c r="BS182" s="472">
        <v>0</v>
      </c>
      <c r="BT182" s="472">
        <v>0</v>
      </c>
      <c r="BU182" s="472">
        <v>0</v>
      </c>
      <c r="BV182" s="472">
        <v>0</v>
      </c>
      <c r="BW182" s="472">
        <v>0</v>
      </c>
      <c r="BX182" s="472">
        <v>0</v>
      </c>
      <c r="BY182" s="475">
        <f t="shared" si="78"/>
        <v>33250000</v>
      </c>
      <c r="BZ182" s="471">
        <f>35250000</f>
        <v>35250000</v>
      </c>
      <c r="CA182" s="472">
        <v>0</v>
      </c>
      <c r="CB182" s="472">
        <v>0</v>
      </c>
      <c r="CC182" s="472">
        <v>0</v>
      </c>
      <c r="CD182" s="472">
        <v>0</v>
      </c>
      <c r="CE182" s="472">
        <v>0</v>
      </c>
      <c r="CF182" s="472">
        <v>0</v>
      </c>
      <c r="CG182" s="472">
        <v>0</v>
      </c>
      <c r="CH182" s="472">
        <v>0</v>
      </c>
      <c r="CI182" s="472">
        <v>0</v>
      </c>
      <c r="CJ182" s="472">
        <v>0</v>
      </c>
      <c r="CK182" s="472">
        <v>0</v>
      </c>
      <c r="CL182" s="472">
        <v>0</v>
      </c>
      <c r="CM182" s="472">
        <v>0</v>
      </c>
      <c r="CN182" s="472">
        <v>0</v>
      </c>
      <c r="CO182" s="472">
        <v>0</v>
      </c>
      <c r="CP182" s="473">
        <f t="shared" si="79"/>
        <v>35250000</v>
      </c>
      <c r="CQ182" s="461" t="s">
        <v>305</v>
      </c>
    </row>
    <row r="183" spans="1:95" x14ac:dyDescent="0.25">
      <c r="A183" s="457" t="s">
        <v>487</v>
      </c>
      <c r="B183" s="488" t="s">
        <v>14</v>
      </c>
      <c r="C183" s="459" t="s">
        <v>1204</v>
      </c>
      <c r="D183" s="460" t="s">
        <v>1179</v>
      </c>
      <c r="E183" s="461" t="s">
        <v>267</v>
      </c>
      <c r="F183" s="462" t="s">
        <v>302</v>
      </c>
      <c r="G183" s="463" t="s">
        <v>74</v>
      </c>
      <c r="H183" s="464">
        <v>4101</v>
      </c>
      <c r="I183" s="458" t="s">
        <v>201</v>
      </c>
      <c r="J183" s="459" t="s">
        <v>763</v>
      </c>
      <c r="K183" s="459" t="s">
        <v>1485</v>
      </c>
      <c r="L183" s="459" t="s">
        <v>1098</v>
      </c>
      <c r="M183" s="467">
        <v>4101092</v>
      </c>
      <c r="N183" s="459" t="s">
        <v>1099</v>
      </c>
      <c r="O183" s="467">
        <v>410109201</v>
      </c>
      <c r="P183" s="481" t="s">
        <v>2197</v>
      </c>
      <c r="Q183" s="468">
        <v>2</v>
      </c>
      <c r="R183" s="469">
        <v>2</v>
      </c>
      <c r="S183" s="469">
        <v>2</v>
      </c>
      <c r="T183" s="469">
        <v>2</v>
      </c>
      <c r="U183" s="470">
        <f>Q183+R183+S183+T183</f>
        <v>8</v>
      </c>
      <c r="V183" s="471">
        <f t="shared" si="71"/>
        <v>10000000</v>
      </c>
      <c r="W183" s="472">
        <f t="shared" si="72"/>
        <v>10000000</v>
      </c>
      <c r="X183" s="472">
        <f t="shared" si="73"/>
        <v>10000000</v>
      </c>
      <c r="Y183" s="472">
        <f t="shared" si="74"/>
        <v>10000000</v>
      </c>
      <c r="Z183" s="473">
        <f t="shared" si="75"/>
        <v>40000000</v>
      </c>
      <c r="AA183" s="474">
        <v>10000000</v>
      </c>
      <c r="AB183" s="472">
        <v>0</v>
      </c>
      <c r="AC183" s="472">
        <v>0</v>
      </c>
      <c r="AD183" s="472">
        <v>0</v>
      </c>
      <c r="AE183" s="472">
        <v>0</v>
      </c>
      <c r="AF183" s="472">
        <v>0</v>
      </c>
      <c r="AG183" s="472">
        <v>0</v>
      </c>
      <c r="AH183" s="472">
        <v>0</v>
      </c>
      <c r="AI183" s="472">
        <v>0</v>
      </c>
      <c r="AJ183" s="472">
        <v>0</v>
      </c>
      <c r="AK183" s="472">
        <v>0</v>
      </c>
      <c r="AL183" s="472">
        <v>0</v>
      </c>
      <c r="AM183" s="472">
        <v>0</v>
      </c>
      <c r="AN183" s="472">
        <v>0</v>
      </c>
      <c r="AO183" s="472">
        <v>0</v>
      </c>
      <c r="AP183" s="472">
        <v>0</v>
      </c>
      <c r="AQ183" s="475">
        <f t="shared" si="76"/>
        <v>10000000</v>
      </c>
      <c r="AR183" s="471">
        <v>10000000</v>
      </c>
      <c r="AS183" s="472">
        <v>0</v>
      </c>
      <c r="AT183" s="472">
        <v>0</v>
      </c>
      <c r="AU183" s="472">
        <v>0</v>
      </c>
      <c r="AV183" s="472">
        <v>0</v>
      </c>
      <c r="AW183" s="472">
        <v>0</v>
      </c>
      <c r="AX183" s="472">
        <v>0</v>
      </c>
      <c r="AY183" s="472">
        <v>0</v>
      </c>
      <c r="AZ183" s="472">
        <v>0</v>
      </c>
      <c r="BA183" s="472">
        <v>0</v>
      </c>
      <c r="BB183" s="472">
        <v>0</v>
      </c>
      <c r="BC183" s="472">
        <v>0</v>
      </c>
      <c r="BD183" s="472">
        <v>0</v>
      </c>
      <c r="BE183" s="472">
        <v>0</v>
      </c>
      <c r="BF183" s="472">
        <v>0</v>
      </c>
      <c r="BG183" s="472">
        <v>0</v>
      </c>
      <c r="BH183" s="473">
        <f t="shared" si="77"/>
        <v>10000000</v>
      </c>
      <c r="BI183" s="474">
        <v>10000000</v>
      </c>
      <c r="BJ183" s="472">
        <v>0</v>
      </c>
      <c r="BK183" s="472">
        <v>0</v>
      </c>
      <c r="BL183" s="472">
        <v>0</v>
      </c>
      <c r="BM183" s="472">
        <v>0</v>
      </c>
      <c r="BN183" s="472">
        <v>0</v>
      </c>
      <c r="BO183" s="472">
        <v>0</v>
      </c>
      <c r="BP183" s="472">
        <v>0</v>
      </c>
      <c r="BQ183" s="472">
        <v>0</v>
      </c>
      <c r="BR183" s="472">
        <v>0</v>
      </c>
      <c r="BS183" s="472">
        <v>0</v>
      </c>
      <c r="BT183" s="472">
        <v>0</v>
      </c>
      <c r="BU183" s="472">
        <v>0</v>
      </c>
      <c r="BV183" s="472">
        <v>0</v>
      </c>
      <c r="BW183" s="472">
        <v>0</v>
      </c>
      <c r="BX183" s="472">
        <v>0</v>
      </c>
      <c r="BY183" s="475">
        <f t="shared" si="78"/>
        <v>10000000</v>
      </c>
      <c r="BZ183" s="471">
        <v>10000000</v>
      </c>
      <c r="CA183" s="472">
        <v>0</v>
      </c>
      <c r="CB183" s="472">
        <v>0</v>
      </c>
      <c r="CC183" s="472">
        <v>0</v>
      </c>
      <c r="CD183" s="472">
        <v>0</v>
      </c>
      <c r="CE183" s="472">
        <v>0</v>
      </c>
      <c r="CF183" s="472">
        <v>0</v>
      </c>
      <c r="CG183" s="472">
        <v>0</v>
      </c>
      <c r="CH183" s="472">
        <v>0</v>
      </c>
      <c r="CI183" s="472">
        <v>0</v>
      </c>
      <c r="CJ183" s="472">
        <v>0</v>
      </c>
      <c r="CK183" s="472">
        <v>0</v>
      </c>
      <c r="CL183" s="472">
        <v>0</v>
      </c>
      <c r="CM183" s="472">
        <v>0</v>
      </c>
      <c r="CN183" s="472">
        <v>0</v>
      </c>
      <c r="CO183" s="472">
        <v>0</v>
      </c>
      <c r="CP183" s="473">
        <f t="shared" si="79"/>
        <v>10000000</v>
      </c>
      <c r="CQ183" s="461" t="s">
        <v>305</v>
      </c>
    </row>
    <row r="184" spans="1:95" x14ac:dyDescent="0.25">
      <c r="A184" s="457" t="s">
        <v>488</v>
      </c>
      <c r="B184" s="488" t="s">
        <v>14</v>
      </c>
      <c r="C184" s="459" t="s">
        <v>1204</v>
      </c>
      <c r="D184" s="460" t="s">
        <v>1179</v>
      </c>
      <c r="E184" s="461" t="s">
        <v>267</v>
      </c>
      <c r="F184" s="462" t="s">
        <v>302</v>
      </c>
      <c r="G184" s="463" t="s">
        <v>74</v>
      </c>
      <c r="H184" s="464">
        <v>4101</v>
      </c>
      <c r="I184" s="458" t="s">
        <v>201</v>
      </c>
      <c r="J184" s="459" t="s">
        <v>764</v>
      </c>
      <c r="K184" s="459" t="s">
        <v>1486</v>
      </c>
      <c r="L184" s="459" t="s">
        <v>1100</v>
      </c>
      <c r="M184" s="467">
        <v>4101097</v>
      </c>
      <c r="N184" s="459" t="s">
        <v>1101</v>
      </c>
      <c r="O184" s="467">
        <v>410109700</v>
      </c>
      <c r="P184" s="481" t="s">
        <v>2198</v>
      </c>
      <c r="Q184" s="512">
        <v>0</v>
      </c>
      <c r="R184" s="513">
        <v>1</v>
      </c>
      <c r="S184" s="513">
        <v>1</v>
      </c>
      <c r="T184" s="513">
        <v>1</v>
      </c>
      <c r="U184" s="507">
        <v>1</v>
      </c>
      <c r="V184" s="471">
        <f t="shared" si="71"/>
        <v>0</v>
      </c>
      <c r="W184" s="472">
        <f t="shared" si="72"/>
        <v>500000</v>
      </c>
      <c r="X184" s="472">
        <f t="shared" si="73"/>
        <v>500000</v>
      </c>
      <c r="Y184" s="472">
        <f t="shared" si="74"/>
        <v>500000</v>
      </c>
      <c r="Z184" s="473">
        <f t="shared" si="75"/>
        <v>1500000</v>
      </c>
      <c r="AA184" s="474">
        <v>0</v>
      </c>
      <c r="AB184" s="472">
        <v>0</v>
      </c>
      <c r="AC184" s="472">
        <v>0</v>
      </c>
      <c r="AD184" s="472">
        <v>0</v>
      </c>
      <c r="AE184" s="472">
        <v>0</v>
      </c>
      <c r="AF184" s="472">
        <v>0</v>
      </c>
      <c r="AG184" s="472">
        <v>0</v>
      </c>
      <c r="AH184" s="472">
        <v>0</v>
      </c>
      <c r="AI184" s="472">
        <v>0</v>
      </c>
      <c r="AJ184" s="472">
        <v>0</v>
      </c>
      <c r="AK184" s="472">
        <v>0</v>
      </c>
      <c r="AL184" s="472">
        <v>0</v>
      </c>
      <c r="AM184" s="472">
        <v>0</v>
      </c>
      <c r="AN184" s="472">
        <v>0</v>
      </c>
      <c r="AO184" s="472">
        <v>0</v>
      </c>
      <c r="AP184" s="472">
        <v>0</v>
      </c>
      <c r="AQ184" s="475">
        <f t="shared" si="76"/>
        <v>0</v>
      </c>
      <c r="AR184" s="471">
        <v>500000</v>
      </c>
      <c r="AS184" s="472">
        <v>0</v>
      </c>
      <c r="AT184" s="472">
        <v>0</v>
      </c>
      <c r="AU184" s="472">
        <v>0</v>
      </c>
      <c r="AV184" s="472">
        <v>0</v>
      </c>
      <c r="AW184" s="472">
        <v>0</v>
      </c>
      <c r="AX184" s="472">
        <v>0</v>
      </c>
      <c r="AY184" s="472">
        <v>0</v>
      </c>
      <c r="AZ184" s="472">
        <v>0</v>
      </c>
      <c r="BA184" s="472">
        <v>0</v>
      </c>
      <c r="BB184" s="472">
        <v>0</v>
      </c>
      <c r="BC184" s="472">
        <v>0</v>
      </c>
      <c r="BD184" s="472">
        <v>0</v>
      </c>
      <c r="BE184" s="472">
        <v>0</v>
      </c>
      <c r="BF184" s="472">
        <v>0</v>
      </c>
      <c r="BG184" s="472">
        <v>0</v>
      </c>
      <c r="BH184" s="473">
        <f t="shared" si="77"/>
        <v>500000</v>
      </c>
      <c r="BI184" s="474">
        <v>500000</v>
      </c>
      <c r="BJ184" s="472">
        <v>0</v>
      </c>
      <c r="BK184" s="472">
        <v>0</v>
      </c>
      <c r="BL184" s="472">
        <v>0</v>
      </c>
      <c r="BM184" s="472">
        <v>0</v>
      </c>
      <c r="BN184" s="472">
        <v>0</v>
      </c>
      <c r="BO184" s="472">
        <v>0</v>
      </c>
      <c r="BP184" s="472">
        <v>0</v>
      </c>
      <c r="BQ184" s="472">
        <v>0</v>
      </c>
      <c r="BR184" s="472">
        <v>0</v>
      </c>
      <c r="BS184" s="472">
        <v>0</v>
      </c>
      <c r="BT184" s="472">
        <v>0</v>
      </c>
      <c r="BU184" s="472">
        <v>0</v>
      </c>
      <c r="BV184" s="472">
        <v>0</v>
      </c>
      <c r="BW184" s="472">
        <v>0</v>
      </c>
      <c r="BX184" s="472">
        <v>0</v>
      </c>
      <c r="BY184" s="475">
        <f t="shared" si="78"/>
        <v>500000</v>
      </c>
      <c r="BZ184" s="471">
        <v>500000</v>
      </c>
      <c r="CA184" s="472">
        <v>0</v>
      </c>
      <c r="CB184" s="472">
        <v>0</v>
      </c>
      <c r="CC184" s="472">
        <v>0</v>
      </c>
      <c r="CD184" s="472">
        <v>0</v>
      </c>
      <c r="CE184" s="472">
        <v>0</v>
      </c>
      <c r="CF184" s="472">
        <v>0</v>
      </c>
      <c r="CG184" s="472">
        <v>0</v>
      </c>
      <c r="CH184" s="472">
        <v>0</v>
      </c>
      <c r="CI184" s="472">
        <v>0</v>
      </c>
      <c r="CJ184" s="472">
        <v>0</v>
      </c>
      <c r="CK184" s="472">
        <v>0</v>
      </c>
      <c r="CL184" s="472">
        <v>0</v>
      </c>
      <c r="CM184" s="472">
        <v>0</v>
      </c>
      <c r="CN184" s="472">
        <v>0</v>
      </c>
      <c r="CO184" s="472">
        <v>0</v>
      </c>
      <c r="CP184" s="473">
        <f t="shared" si="79"/>
        <v>500000</v>
      </c>
      <c r="CQ184" s="461" t="s">
        <v>305</v>
      </c>
    </row>
    <row r="185" spans="1:95" x14ac:dyDescent="0.25">
      <c r="A185" s="457" t="s">
        <v>489</v>
      </c>
      <c r="B185" s="458" t="s">
        <v>13</v>
      </c>
      <c r="C185" s="459" t="s">
        <v>1204</v>
      </c>
      <c r="D185" s="460" t="s">
        <v>287</v>
      </c>
      <c r="E185" s="461" t="s">
        <v>267</v>
      </c>
      <c r="F185" s="482" t="s">
        <v>302</v>
      </c>
      <c r="G185" s="476" t="s">
        <v>590</v>
      </c>
      <c r="H185" s="464">
        <v>4102</v>
      </c>
      <c r="I185" s="465" t="s">
        <v>200</v>
      </c>
      <c r="J185" s="459" t="s">
        <v>765</v>
      </c>
      <c r="K185" s="489" t="s">
        <v>1487</v>
      </c>
      <c r="L185" s="459" t="s">
        <v>1102</v>
      </c>
      <c r="M185" s="467">
        <v>4102003</v>
      </c>
      <c r="N185" s="459" t="s">
        <v>1103</v>
      </c>
      <c r="O185" s="467">
        <v>410200300</v>
      </c>
      <c r="P185" s="460" t="s">
        <v>2197</v>
      </c>
      <c r="Q185" s="468">
        <v>20</v>
      </c>
      <c r="R185" s="469">
        <v>20</v>
      </c>
      <c r="S185" s="469">
        <v>20</v>
      </c>
      <c r="T185" s="469">
        <v>20</v>
      </c>
      <c r="U185" s="470">
        <f>Q185+R185+S185+T185</f>
        <v>80</v>
      </c>
      <c r="V185" s="471">
        <f t="shared" si="71"/>
        <v>0</v>
      </c>
      <c r="W185" s="472">
        <f t="shared" si="72"/>
        <v>0</v>
      </c>
      <c r="X185" s="472">
        <f t="shared" si="73"/>
        <v>0</v>
      </c>
      <c r="Y185" s="472">
        <f t="shared" si="74"/>
        <v>0</v>
      </c>
      <c r="Z185" s="473">
        <f t="shared" si="75"/>
        <v>0</v>
      </c>
      <c r="AA185" s="474">
        <v>0</v>
      </c>
      <c r="AB185" s="472">
        <v>0</v>
      </c>
      <c r="AC185" s="472">
        <v>0</v>
      </c>
      <c r="AD185" s="472">
        <v>0</v>
      </c>
      <c r="AE185" s="472">
        <v>0</v>
      </c>
      <c r="AF185" s="472">
        <v>0</v>
      </c>
      <c r="AG185" s="472">
        <v>0</v>
      </c>
      <c r="AH185" s="472">
        <v>0</v>
      </c>
      <c r="AI185" s="472">
        <v>0</v>
      </c>
      <c r="AJ185" s="472">
        <v>0</v>
      </c>
      <c r="AK185" s="472">
        <v>0</v>
      </c>
      <c r="AL185" s="472">
        <v>0</v>
      </c>
      <c r="AM185" s="472">
        <v>0</v>
      </c>
      <c r="AN185" s="472">
        <v>0</v>
      </c>
      <c r="AO185" s="472">
        <v>0</v>
      </c>
      <c r="AP185" s="472">
        <v>0</v>
      </c>
      <c r="AQ185" s="475">
        <f t="shared" si="76"/>
        <v>0</v>
      </c>
      <c r="AR185" s="471">
        <v>0</v>
      </c>
      <c r="AS185" s="472">
        <v>0</v>
      </c>
      <c r="AT185" s="472">
        <v>0</v>
      </c>
      <c r="AU185" s="472">
        <v>0</v>
      </c>
      <c r="AV185" s="472">
        <v>0</v>
      </c>
      <c r="AW185" s="472">
        <v>0</v>
      </c>
      <c r="AX185" s="472">
        <v>0</v>
      </c>
      <c r="AY185" s="472">
        <v>0</v>
      </c>
      <c r="AZ185" s="472">
        <v>0</v>
      </c>
      <c r="BA185" s="472">
        <v>0</v>
      </c>
      <c r="BB185" s="472">
        <v>0</v>
      </c>
      <c r="BC185" s="472">
        <v>0</v>
      </c>
      <c r="BD185" s="472">
        <v>0</v>
      </c>
      <c r="BE185" s="472">
        <v>0</v>
      </c>
      <c r="BF185" s="472">
        <v>0</v>
      </c>
      <c r="BG185" s="472">
        <v>0</v>
      </c>
      <c r="BH185" s="473">
        <f t="shared" si="77"/>
        <v>0</v>
      </c>
      <c r="BI185" s="474">
        <v>0</v>
      </c>
      <c r="BJ185" s="472">
        <v>0</v>
      </c>
      <c r="BK185" s="472">
        <v>0</v>
      </c>
      <c r="BL185" s="472">
        <v>0</v>
      </c>
      <c r="BM185" s="472">
        <v>0</v>
      </c>
      <c r="BN185" s="472">
        <v>0</v>
      </c>
      <c r="BO185" s="472">
        <v>0</v>
      </c>
      <c r="BP185" s="472">
        <v>0</v>
      </c>
      <c r="BQ185" s="472">
        <v>0</v>
      </c>
      <c r="BR185" s="472">
        <v>0</v>
      </c>
      <c r="BS185" s="472">
        <v>0</v>
      </c>
      <c r="BT185" s="472">
        <v>0</v>
      </c>
      <c r="BU185" s="472">
        <v>0</v>
      </c>
      <c r="BV185" s="472">
        <v>0</v>
      </c>
      <c r="BW185" s="472">
        <v>0</v>
      </c>
      <c r="BX185" s="472">
        <v>0</v>
      </c>
      <c r="BY185" s="475">
        <f t="shared" si="78"/>
        <v>0</v>
      </c>
      <c r="BZ185" s="471">
        <v>0</v>
      </c>
      <c r="CA185" s="472">
        <v>0</v>
      </c>
      <c r="CB185" s="472">
        <v>0</v>
      </c>
      <c r="CC185" s="472">
        <v>0</v>
      </c>
      <c r="CD185" s="472">
        <v>0</v>
      </c>
      <c r="CE185" s="472">
        <v>0</v>
      </c>
      <c r="CF185" s="472">
        <v>0</v>
      </c>
      <c r="CG185" s="472">
        <v>0</v>
      </c>
      <c r="CH185" s="472">
        <v>0</v>
      </c>
      <c r="CI185" s="472">
        <v>0</v>
      </c>
      <c r="CJ185" s="472">
        <v>0</v>
      </c>
      <c r="CK185" s="472">
        <v>0</v>
      </c>
      <c r="CL185" s="472">
        <v>0</v>
      </c>
      <c r="CM185" s="472">
        <v>0</v>
      </c>
      <c r="CN185" s="472">
        <v>0</v>
      </c>
      <c r="CO185" s="472">
        <v>0</v>
      </c>
      <c r="CP185" s="473">
        <f t="shared" si="79"/>
        <v>0</v>
      </c>
      <c r="CQ185" s="461" t="s">
        <v>270</v>
      </c>
    </row>
    <row r="186" spans="1:95" x14ac:dyDescent="0.25">
      <c r="A186" s="457" t="s">
        <v>490</v>
      </c>
      <c r="B186" s="458" t="s">
        <v>13</v>
      </c>
      <c r="C186" s="459" t="s">
        <v>1204</v>
      </c>
      <c r="D186" s="460" t="s">
        <v>287</v>
      </c>
      <c r="E186" s="461" t="s">
        <v>267</v>
      </c>
      <c r="F186" s="482" t="s">
        <v>302</v>
      </c>
      <c r="G186" s="476" t="s">
        <v>590</v>
      </c>
      <c r="H186" s="464">
        <v>4102</v>
      </c>
      <c r="I186" s="465" t="s">
        <v>201</v>
      </c>
      <c r="J186" s="459" t="s">
        <v>2178</v>
      </c>
      <c r="K186" s="459" t="s">
        <v>1488</v>
      </c>
      <c r="L186" s="459" t="s">
        <v>1104</v>
      </c>
      <c r="M186" s="467">
        <v>4102006</v>
      </c>
      <c r="N186" s="459" t="s">
        <v>1105</v>
      </c>
      <c r="O186" s="467">
        <v>410200600</v>
      </c>
      <c r="P186" s="481" t="s">
        <v>2197</v>
      </c>
      <c r="Q186" s="468">
        <v>0</v>
      </c>
      <c r="R186" s="469">
        <v>15</v>
      </c>
      <c r="S186" s="469">
        <v>15</v>
      </c>
      <c r="T186" s="469">
        <v>0</v>
      </c>
      <c r="U186" s="470">
        <f>Q186+R186+S186+T186</f>
        <v>30</v>
      </c>
      <c r="V186" s="471">
        <f t="shared" si="71"/>
        <v>0</v>
      </c>
      <c r="W186" s="472">
        <f t="shared" si="72"/>
        <v>30000000</v>
      </c>
      <c r="X186" s="472">
        <f t="shared" si="73"/>
        <v>50000000</v>
      </c>
      <c r="Y186" s="472">
        <f t="shared" si="74"/>
        <v>0</v>
      </c>
      <c r="Z186" s="473">
        <f t="shared" si="75"/>
        <v>80000000</v>
      </c>
      <c r="AA186" s="474">
        <v>0</v>
      </c>
      <c r="AB186" s="472">
        <v>0</v>
      </c>
      <c r="AC186" s="472">
        <v>0</v>
      </c>
      <c r="AD186" s="472">
        <v>0</v>
      </c>
      <c r="AE186" s="472">
        <v>0</v>
      </c>
      <c r="AF186" s="472">
        <v>0</v>
      </c>
      <c r="AG186" s="472">
        <v>0</v>
      </c>
      <c r="AH186" s="472">
        <v>0</v>
      </c>
      <c r="AI186" s="472">
        <v>0</v>
      </c>
      <c r="AJ186" s="472">
        <v>0</v>
      </c>
      <c r="AK186" s="472">
        <v>0</v>
      </c>
      <c r="AL186" s="472">
        <v>0</v>
      </c>
      <c r="AM186" s="472">
        <v>0</v>
      </c>
      <c r="AN186" s="472">
        <v>0</v>
      </c>
      <c r="AO186" s="472">
        <v>0</v>
      </c>
      <c r="AP186" s="472">
        <v>0</v>
      </c>
      <c r="AQ186" s="475">
        <f t="shared" si="76"/>
        <v>0</v>
      </c>
      <c r="AR186" s="471">
        <v>0</v>
      </c>
      <c r="AS186" s="472">
        <v>0</v>
      </c>
      <c r="AT186" s="472">
        <v>0</v>
      </c>
      <c r="AU186" s="472">
        <v>0</v>
      </c>
      <c r="AV186" s="472">
        <v>0</v>
      </c>
      <c r="AW186" s="472">
        <v>0</v>
      </c>
      <c r="AX186" s="472">
        <v>30000000</v>
      </c>
      <c r="AY186" s="472">
        <v>0</v>
      </c>
      <c r="AZ186" s="472">
        <v>0</v>
      </c>
      <c r="BA186" s="472">
        <v>0</v>
      </c>
      <c r="BB186" s="472">
        <v>0</v>
      </c>
      <c r="BC186" s="472">
        <v>0</v>
      </c>
      <c r="BD186" s="472">
        <v>0</v>
      </c>
      <c r="BE186" s="472">
        <v>0</v>
      </c>
      <c r="BF186" s="472">
        <v>0</v>
      </c>
      <c r="BG186" s="472">
        <v>0</v>
      </c>
      <c r="BH186" s="473">
        <f t="shared" si="77"/>
        <v>30000000</v>
      </c>
      <c r="BI186" s="474">
        <v>0</v>
      </c>
      <c r="BJ186" s="472">
        <v>0</v>
      </c>
      <c r="BK186" s="472">
        <v>0</v>
      </c>
      <c r="BL186" s="472">
        <v>0</v>
      </c>
      <c r="BM186" s="472">
        <v>0</v>
      </c>
      <c r="BN186" s="472">
        <v>0</v>
      </c>
      <c r="BO186" s="472">
        <v>50000000</v>
      </c>
      <c r="BP186" s="472">
        <v>0</v>
      </c>
      <c r="BQ186" s="472">
        <v>0</v>
      </c>
      <c r="BR186" s="472">
        <v>0</v>
      </c>
      <c r="BS186" s="472">
        <v>0</v>
      </c>
      <c r="BT186" s="472">
        <v>0</v>
      </c>
      <c r="BU186" s="472">
        <v>0</v>
      </c>
      <c r="BV186" s="472">
        <v>0</v>
      </c>
      <c r="BW186" s="472">
        <v>0</v>
      </c>
      <c r="BX186" s="472">
        <v>0</v>
      </c>
      <c r="BY186" s="475">
        <f t="shared" si="78"/>
        <v>50000000</v>
      </c>
      <c r="BZ186" s="471">
        <v>0</v>
      </c>
      <c r="CA186" s="472">
        <v>0</v>
      </c>
      <c r="CB186" s="472">
        <v>0</v>
      </c>
      <c r="CC186" s="472">
        <v>0</v>
      </c>
      <c r="CD186" s="472">
        <v>0</v>
      </c>
      <c r="CE186" s="472">
        <v>0</v>
      </c>
      <c r="CF186" s="472">
        <v>0</v>
      </c>
      <c r="CG186" s="472">
        <v>0</v>
      </c>
      <c r="CH186" s="472">
        <v>0</v>
      </c>
      <c r="CI186" s="472">
        <v>0</v>
      </c>
      <c r="CJ186" s="472">
        <v>0</v>
      </c>
      <c r="CK186" s="472">
        <v>0</v>
      </c>
      <c r="CL186" s="472">
        <v>0</v>
      </c>
      <c r="CM186" s="472">
        <v>0</v>
      </c>
      <c r="CN186" s="472">
        <v>0</v>
      </c>
      <c r="CO186" s="472">
        <v>0</v>
      </c>
      <c r="CP186" s="473">
        <f t="shared" si="79"/>
        <v>0</v>
      </c>
      <c r="CQ186" s="461" t="s">
        <v>270</v>
      </c>
    </row>
    <row r="187" spans="1:95" x14ac:dyDescent="0.25">
      <c r="A187" s="457" t="s">
        <v>491</v>
      </c>
      <c r="B187" s="458" t="s">
        <v>14</v>
      </c>
      <c r="C187" s="459" t="s">
        <v>1204</v>
      </c>
      <c r="D187" s="460" t="s">
        <v>1178</v>
      </c>
      <c r="E187" s="461" t="s">
        <v>267</v>
      </c>
      <c r="F187" s="482" t="s">
        <v>302</v>
      </c>
      <c r="G187" s="476" t="s">
        <v>590</v>
      </c>
      <c r="H187" s="464">
        <v>4102</v>
      </c>
      <c r="I187" s="458" t="s">
        <v>200</v>
      </c>
      <c r="J187" s="459" t="s">
        <v>766</v>
      </c>
      <c r="K187" s="459" t="s">
        <v>1489</v>
      </c>
      <c r="L187" s="459" t="s">
        <v>68</v>
      </c>
      <c r="M187" s="467">
        <v>4102041</v>
      </c>
      <c r="N187" s="459" t="s">
        <v>1106</v>
      </c>
      <c r="O187" s="467">
        <v>410204100</v>
      </c>
      <c r="P187" s="460" t="s">
        <v>2198</v>
      </c>
      <c r="Q187" s="468">
        <v>1</v>
      </c>
      <c r="R187" s="469">
        <v>1</v>
      </c>
      <c r="S187" s="469">
        <v>1</v>
      </c>
      <c r="T187" s="469">
        <v>1</v>
      </c>
      <c r="U187" s="470">
        <v>1</v>
      </c>
      <c r="V187" s="471">
        <f t="shared" si="71"/>
        <v>0</v>
      </c>
      <c r="W187" s="472">
        <f t="shared" si="72"/>
        <v>0</v>
      </c>
      <c r="X187" s="472">
        <f t="shared" si="73"/>
        <v>0</v>
      </c>
      <c r="Y187" s="472">
        <f t="shared" si="74"/>
        <v>0</v>
      </c>
      <c r="Z187" s="473">
        <f t="shared" si="75"/>
        <v>0</v>
      </c>
      <c r="AA187" s="474">
        <v>0</v>
      </c>
      <c r="AB187" s="472">
        <v>0</v>
      </c>
      <c r="AC187" s="472">
        <v>0</v>
      </c>
      <c r="AD187" s="472">
        <v>0</v>
      </c>
      <c r="AE187" s="472">
        <v>0</v>
      </c>
      <c r="AF187" s="472">
        <v>0</v>
      </c>
      <c r="AG187" s="472">
        <v>0</v>
      </c>
      <c r="AH187" s="472">
        <v>0</v>
      </c>
      <c r="AI187" s="472">
        <v>0</v>
      </c>
      <c r="AJ187" s="472">
        <v>0</v>
      </c>
      <c r="AK187" s="472">
        <v>0</v>
      </c>
      <c r="AL187" s="472">
        <v>0</v>
      </c>
      <c r="AM187" s="472">
        <v>0</v>
      </c>
      <c r="AN187" s="472">
        <v>0</v>
      </c>
      <c r="AO187" s="472">
        <v>0</v>
      </c>
      <c r="AP187" s="472">
        <v>0</v>
      </c>
      <c r="AQ187" s="475">
        <f t="shared" si="76"/>
        <v>0</v>
      </c>
      <c r="AR187" s="471">
        <v>0</v>
      </c>
      <c r="AS187" s="472">
        <v>0</v>
      </c>
      <c r="AT187" s="472">
        <v>0</v>
      </c>
      <c r="AU187" s="472">
        <v>0</v>
      </c>
      <c r="AV187" s="472">
        <v>0</v>
      </c>
      <c r="AW187" s="472">
        <v>0</v>
      </c>
      <c r="AX187" s="472">
        <v>0</v>
      </c>
      <c r="AY187" s="472">
        <v>0</v>
      </c>
      <c r="AZ187" s="472">
        <v>0</v>
      </c>
      <c r="BA187" s="472">
        <v>0</v>
      </c>
      <c r="BB187" s="472">
        <v>0</v>
      </c>
      <c r="BC187" s="472">
        <v>0</v>
      </c>
      <c r="BD187" s="472">
        <v>0</v>
      </c>
      <c r="BE187" s="472">
        <v>0</v>
      </c>
      <c r="BF187" s="472">
        <v>0</v>
      </c>
      <c r="BG187" s="472">
        <v>0</v>
      </c>
      <c r="BH187" s="473">
        <f t="shared" si="77"/>
        <v>0</v>
      </c>
      <c r="BI187" s="474">
        <v>0</v>
      </c>
      <c r="BJ187" s="472">
        <v>0</v>
      </c>
      <c r="BK187" s="472">
        <v>0</v>
      </c>
      <c r="BL187" s="472">
        <v>0</v>
      </c>
      <c r="BM187" s="472">
        <v>0</v>
      </c>
      <c r="BN187" s="472">
        <v>0</v>
      </c>
      <c r="BO187" s="472">
        <v>0</v>
      </c>
      <c r="BP187" s="472">
        <v>0</v>
      </c>
      <c r="BQ187" s="472">
        <v>0</v>
      </c>
      <c r="BR187" s="472">
        <v>0</v>
      </c>
      <c r="BS187" s="472">
        <v>0</v>
      </c>
      <c r="BT187" s="472">
        <v>0</v>
      </c>
      <c r="BU187" s="472">
        <v>0</v>
      </c>
      <c r="BV187" s="472">
        <v>0</v>
      </c>
      <c r="BW187" s="472">
        <v>0</v>
      </c>
      <c r="BX187" s="472">
        <v>0</v>
      </c>
      <c r="BY187" s="475">
        <f t="shared" si="78"/>
        <v>0</v>
      </c>
      <c r="BZ187" s="471">
        <v>0</v>
      </c>
      <c r="CA187" s="472">
        <v>0</v>
      </c>
      <c r="CB187" s="472">
        <v>0</v>
      </c>
      <c r="CC187" s="472">
        <v>0</v>
      </c>
      <c r="CD187" s="472">
        <v>0</v>
      </c>
      <c r="CE187" s="472">
        <v>0</v>
      </c>
      <c r="CF187" s="472">
        <v>0</v>
      </c>
      <c r="CG187" s="472">
        <v>0</v>
      </c>
      <c r="CH187" s="472">
        <v>0</v>
      </c>
      <c r="CI187" s="472">
        <v>0</v>
      </c>
      <c r="CJ187" s="472">
        <v>0</v>
      </c>
      <c r="CK187" s="472">
        <v>0</v>
      </c>
      <c r="CL187" s="472">
        <v>0</v>
      </c>
      <c r="CM187" s="472">
        <v>0</v>
      </c>
      <c r="CN187" s="472">
        <v>0</v>
      </c>
      <c r="CO187" s="472">
        <v>0</v>
      </c>
      <c r="CP187" s="473">
        <f t="shared" si="79"/>
        <v>0</v>
      </c>
      <c r="CQ187" s="461" t="s">
        <v>305</v>
      </c>
    </row>
    <row r="188" spans="1:95" x14ac:dyDescent="0.25">
      <c r="A188" s="457" t="s">
        <v>492</v>
      </c>
      <c r="B188" s="458" t="s">
        <v>14</v>
      </c>
      <c r="C188" s="459" t="s">
        <v>1204</v>
      </c>
      <c r="D188" s="460" t="s">
        <v>1178</v>
      </c>
      <c r="E188" s="461" t="s">
        <v>267</v>
      </c>
      <c r="F188" s="482" t="s">
        <v>302</v>
      </c>
      <c r="G188" s="476" t="s">
        <v>590</v>
      </c>
      <c r="H188" s="464">
        <v>4102</v>
      </c>
      <c r="I188" s="458" t="s">
        <v>201</v>
      </c>
      <c r="J188" s="459" t="s">
        <v>767</v>
      </c>
      <c r="K188" s="459" t="s">
        <v>1490</v>
      </c>
      <c r="L188" s="459" t="s">
        <v>1107</v>
      </c>
      <c r="M188" s="467">
        <v>4102047</v>
      </c>
      <c r="N188" s="459" t="s">
        <v>1108</v>
      </c>
      <c r="O188" s="467">
        <v>410204700</v>
      </c>
      <c r="P188" s="481" t="s">
        <v>2198</v>
      </c>
      <c r="Q188" s="468">
        <v>5</v>
      </c>
      <c r="R188" s="469">
        <v>5</v>
      </c>
      <c r="S188" s="469">
        <v>5</v>
      </c>
      <c r="T188" s="469">
        <v>5</v>
      </c>
      <c r="U188" s="470">
        <v>5</v>
      </c>
      <c r="V188" s="471">
        <f t="shared" si="71"/>
        <v>5000000</v>
      </c>
      <c r="W188" s="472">
        <f t="shared" si="72"/>
        <v>15000000</v>
      </c>
      <c r="X188" s="472">
        <f t="shared" si="73"/>
        <v>20000000</v>
      </c>
      <c r="Y188" s="472">
        <f t="shared" si="74"/>
        <v>20000000</v>
      </c>
      <c r="Z188" s="473">
        <f t="shared" si="75"/>
        <v>60000000</v>
      </c>
      <c r="AA188" s="474">
        <v>5000000</v>
      </c>
      <c r="AB188" s="472">
        <v>0</v>
      </c>
      <c r="AC188" s="472">
        <v>0</v>
      </c>
      <c r="AD188" s="472">
        <v>0</v>
      </c>
      <c r="AE188" s="472">
        <v>0</v>
      </c>
      <c r="AF188" s="472">
        <v>0</v>
      </c>
      <c r="AG188" s="472">
        <v>0</v>
      </c>
      <c r="AH188" s="472">
        <v>0</v>
      </c>
      <c r="AI188" s="472">
        <v>0</v>
      </c>
      <c r="AJ188" s="472">
        <v>0</v>
      </c>
      <c r="AK188" s="472">
        <v>0</v>
      </c>
      <c r="AL188" s="472">
        <v>0</v>
      </c>
      <c r="AM188" s="472">
        <v>0</v>
      </c>
      <c r="AN188" s="472">
        <v>0</v>
      </c>
      <c r="AO188" s="472">
        <v>0</v>
      </c>
      <c r="AP188" s="472">
        <v>0</v>
      </c>
      <c r="AQ188" s="475">
        <f t="shared" si="76"/>
        <v>5000000</v>
      </c>
      <c r="AR188" s="471">
        <v>15000000</v>
      </c>
      <c r="AS188" s="472">
        <v>0</v>
      </c>
      <c r="AT188" s="472">
        <v>0</v>
      </c>
      <c r="AU188" s="472">
        <v>0</v>
      </c>
      <c r="AV188" s="472">
        <v>0</v>
      </c>
      <c r="AW188" s="472">
        <v>0</v>
      </c>
      <c r="AX188" s="472">
        <v>0</v>
      </c>
      <c r="AY188" s="472">
        <v>0</v>
      </c>
      <c r="AZ188" s="472">
        <v>0</v>
      </c>
      <c r="BA188" s="472">
        <v>0</v>
      </c>
      <c r="BB188" s="472">
        <v>0</v>
      </c>
      <c r="BC188" s="472">
        <v>0</v>
      </c>
      <c r="BD188" s="472">
        <v>0</v>
      </c>
      <c r="BE188" s="472">
        <v>0</v>
      </c>
      <c r="BF188" s="472">
        <v>0</v>
      </c>
      <c r="BG188" s="472">
        <v>0</v>
      </c>
      <c r="BH188" s="473">
        <f t="shared" si="77"/>
        <v>15000000</v>
      </c>
      <c r="BI188" s="474">
        <v>20000000</v>
      </c>
      <c r="BJ188" s="472">
        <v>0</v>
      </c>
      <c r="BK188" s="472">
        <v>0</v>
      </c>
      <c r="BL188" s="472">
        <v>0</v>
      </c>
      <c r="BM188" s="472">
        <v>0</v>
      </c>
      <c r="BN188" s="472">
        <v>0</v>
      </c>
      <c r="BO188" s="472">
        <v>0</v>
      </c>
      <c r="BP188" s="472">
        <v>0</v>
      </c>
      <c r="BQ188" s="472">
        <v>0</v>
      </c>
      <c r="BR188" s="472">
        <v>0</v>
      </c>
      <c r="BS188" s="472">
        <v>0</v>
      </c>
      <c r="BT188" s="472">
        <v>0</v>
      </c>
      <c r="BU188" s="472">
        <v>0</v>
      </c>
      <c r="BV188" s="472">
        <v>0</v>
      </c>
      <c r="BW188" s="472">
        <v>0</v>
      </c>
      <c r="BX188" s="472">
        <v>0</v>
      </c>
      <c r="BY188" s="475">
        <f t="shared" si="78"/>
        <v>20000000</v>
      </c>
      <c r="BZ188" s="471">
        <v>20000000</v>
      </c>
      <c r="CA188" s="472">
        <v>0</v>
      </c>
      <c r="CB188" s="472">
        <v>0</v>
      </c>
      <c r="CC188" s="472">
        <v>0</v>
      </c>
      <c r="CD188" s="472">
        <v>0</v>
      </c>
      <c r="CE188" s="472">
        <v>0</v>
      </c>
      <c r="CF188" s="472">
        <v>0</v>
      </c>
      <c r="CG188" s="472">
        <v>0</v>
      </c>
      <c r="CH188" s="472">
        <v>0</v>
      </c>
      <c r="CI188" s="472">
        <v>0</v>
      </c>
      <c r="CJ188" s="472">
        <v>0</v>
      </c>
      <c r="CK188" s="472">
        <v>0</v>
      </c>
      <c r="CL188" s="472">
        <v>0</v>
      </c>
      <c r="CM188" s="472">
        <v>0</v>
      </c>
      <c r="CN188" s="472">
        <v>0</v>
      </c>
      <c r="CO188" s="472">
        <v>0</v>
      </c>
      <c r="CP188" s="473">
        <f t="shared" si="79"/>
        <v>20000000</v>
      </c>
      <c r="CQ188" s="461" t="s">
        <v>305</v>
      </c>
    </row>
    <row r="189" spans="1:95" x14ac:dyDescent="0.25">
      <c r="A189" s="457" t="s">
        <v>493</v>
      </c>
      <c r="B189" s="458" t="s">
        <v>14</v>
      </c>
      <c r="C189" s="459" t="s">
        <v>1204</v>
      </c>
      <c r="D189" s="460" t="s">
        <v>1178</v>
      </c>
      <c r="E189" s="461" t="s">
        <v>267</v>
      </c>
      <c r="F189" s="482" t="s">
        <v>302</v>
      </c>
      <c r="G189" s="476" t="s">
        <v>590</v>
      </c>
      <c r="H189" s="464">
        <v>4102</v>
      </c>
      <c r="I189" s="458" t="s">
        <v>201</v>
      </c>
      <c r="J189" s="459" t="s">
        <v>768</v>
      </c>
      <c r="K189" s="459" t="s">
        <v>1491</v>
      </c>
      <c r="L189" s="459" t="s">
        <v>1109</v>
      </c>
      <c r="M189" s="467">
        <v>4102051</v>
      </c>
      <c r="N189" s="459" t="s">
        <v>1110</v>
      </c>
      <c r="O189" s="467">
        <v>410205100</v>
      </c>
      <c r="P189" s="481" t="s">
        <v>2197</v>
      </c>
      <c r="Q189" s="468">
        <v>0</v>
      </c>
      <c r="R189" s="469">
        <v>0</v>
      </c>
      <c r="S189" s="469">
        <v>2</v>
      </c>
      <c r="T189" s="469">
        <v>0</v>
      </c>
      <c r="U189" s="470">
        <f>Q189+R189+S189+T189</f>
        <v>2</v>
      </c>
      <c r="V189" s="471">
        <f t="shared" si="71"/>
        <v>0</v>
      </c>
      <c r="W189" s="472">
        <f t="shared" si="72"/>
        <v>0</v>
      </c>
      <c r="X189" s="472">
        <f t="shared" si="73"/>
        <v>80000000</v>
      </c>
      <c r="Y189" s="472">
        <f t="shared" si="74"/>
        <v>0</v>
      </c>
      <c r="Z189" s="473">
        <f t="shared" si="75"/>
        <v>80000000</v>
      </c>
      <c r="AA189" s="474">
        <v>0</v>
      </c>
      <c r="AB189" s="472">
        <v>0</v>
      </c>
      <c r="AC189" s="472">
        <v>0</v>
      </c>
      <c r="AD189" s="472">
        <v>0</v>
      </c>
      <c r="AE189" s="472">
        <v>0</v>
      </c>
      <c r="AF189" s="472">
        <v>0</v>
      </c>
      <c r="AG189" s="472">
        <v>0</v>
      </c>
      <c r="AH189" s="472">
        <v>0</v>
      </c>
      <c r="AI189" s="472">
        <v>0</v>
      </c>
      <c r="AJ189" s="472">
        <v>0</v>
      </c>
      <c r="AK189" s="472">
        <v>0</v>
      </c>
      <c r="AL189" s="472">
        <v>0</v>
      </c>
      <c r="AM189" s="472">
        <v>0</v>
      </c>
      <c r="AN189" s="472">
        <v>0</v>
      </c>
      <c r="AO189" s="472">
        <v>0</v>
      </c>
      <c r="AP189" s="472">
        <v>0</v>
      </c>
      <c r="AQ189" s="475">
        <f t="shared" si="76"/>
        <v>0</v>
      </c>
      <c r="AR189" s="471">
        <v>0</v>
      </c>
      <c r="AS189" s="472">
        <v>0</v>
      </c>
      <c r="AT189" s="472">
        <v>0</v>
      </c>
      <c r="AU189" s="472">
        <v>0</v>
      </c>
      <c r="AV189" s="472">
        <v>0</v>
      </c>
      <c r="AW189" s="472">
        <v>0</v>
      </c>
      <c r="AX189" s="472">
        <v>0</v>
      </c>
      <c r="AY189" s="472">
        <v>0</v>
      </c>
      <c r="AZ189" s="472">
        <v>0</v>
      </c>
      <c r="BA189" s="472">
        <v>0</v>
      </c>
      <c r="BB189" s="472">
        <v>0</v>
      </c>
      <c r="BC189" s="472">
        <v>0</v>
      </c>
      <c r="BD189" s="472">
        <v>0</v>
      </c>
      <c r="BE189" s="472">
        <v>0</v>
      </c>
      <c r="BF189" s="472">
        <v>0</v>
      </c>
      <c r="BG189" s="472">
        <v>0</v>
      </c>
      <c r="BH189" s="473">
        <f t="shared" si="77"/>
        <v>0</v>
      </c>
      <c r="BI189" s="474">
        <v>80000000</v>
      </c>
      <c r="BJ189" s="472">
        <v>0</v>
      </c>
      <c r="BK189" s="472">
        <v>0</v>
      </c>
      <c r="BL189" s="472">
        <v>0</v>
      </c>
      <c r="BM189" s="472">
        <v>0</v>
      </c>
      <c r="BN189" s="472">
        <v>0</v>
      </c>
      <c r="BO189" s="472">
        <v>0</v>
      </c>
      <c r="BP189" s="472">
        <v>0</v>
      </c>
      <c r="BQ189" s="472">
        <v>0</v>
      </c>
      <c r="BR189" s="472">
        <v>0</v>
      </c>
      <c r="BS189" s="472">
        <v>0</v>
      </c>
      <c r="BT189" s="472">
        <v>0</v>
      </c>
      <c r="BU189" s="472">
        <v>0</v>
      </c>
      <c r="BV189" s="472">
        <v>0</v>
      </c>
      <c r="BW189" s="472">
        <v>0</v>
      </c>
      <c r="BX189" s="472">
        <v>0</v>
      </c>
      <c r="BY189" s="475">
        <f t="shared" si="78"/>
        <v>80000000</v>
      </c>
      <c r="BZ189" s="471">
        <v>0</v>
      </c>
      <c r="CA189" s="472">
        <v>0</v>
      </c>
      <c r="CB189" s="472">
        <v>0</v>
      </c>
      <c r="CC189" s="472">
        <v>0</v>
      </c>
      <c r="CD189" s="472">
        <v>0</v>
      </c>
      <c r="CE189" s="472">
        <v>0</v>
      </c>
      <c r="CF189" s="472">
        <v>0</v>
      </c>
      <c r="CG189" s="472">
        <v>0</v>
      </c>
      <c r="CH189" s="472">
        <v>0</v>
      </c>
      <c r="CI189" s="472">
        <v>0</v>
      </c>
      <c r="CJ189" s="472">
        <v>0</v>
      </c>
      <c r="CK189" s="472">
        <v>0</v>
      </c>
      <c r="CL189" s="472">
        <v>0</v>
      </c>
      <c r="CM189" s="472">
        <v>0</v>
      </c>
      <c r="CN189" s="472">
        <v>0</v>
      </c>
      <c r="CO189" s="472">
        <v>0</v>
      </c>
      <c r="CP189" s="473">
        <f t="shared" si="79"/>
        <v>0</v>
      </c>
      <c r="CQ189" s="461" t="s">
        <v>305</v>
      </c>
    </row>
    <row r="190" spans="1:95" x14ac:dyDescent="0.25">
      <c r="A190" s="457" t="s">
        <v>494</v>
      </c>
      <c r="B190" s="458" t="s">
        <v>14</v>
      </c>
      <c r="C190" s="459" t="s">
        <v>1204</v>
      </c>
      <c r="D190" s="460" t="s">
        <v>1178</v>
      </c>
      <c r="E190" s="461" t="s">
        <v>267</v>
      </c>
      <c r="F190" s="482" t="s">
        <v>302</v>
      </c>
      <c r="G190" s="476" t="s">
        <v>590</v>
      </c>
      <c r="H190" s="464">
        <v>4102</v>
      </c>
      <c r="I190" s="458" t="s">
        <v>201</v>
      </c>
      <c r="J190" s="459" t="s">
        <v>769</v>
      </c>
      <c r="K190" s="459" t="s">
        <v>1492</v>
      </c>
      <c r="L190" s="459" t="s">
        <v>1111</v>
      </c>
      <c r="M190" s="467">
        <v>4102046</v>
      </c>
      <c r="N190" s="459" t="s">
        <v>1112</v>
      </c>
      <c r="O190" s="467">
        <v>410204600</v>
      </c>
      <c r="P190" s="481" t="s">
        <v>2197</v>
      </c>
      <c r="Q190" s="468">
        <v>1</v>
      </c>
      <c r="R190" s="469">
        <v>1</v>
      </c>
      <c r="S190" s="469">
        <v>1</v>
      </c>
      <c r="T190" s="469">
        <v>1</v>
      </c>
      <c r="U190" s="470">
        <f>Q190+R190+S190+T190</f>
        <v>4</v>
      </c>
      <c r="V190" s="471">
        <f t="shared" si="71"/>
        <v>5000000</v>
      </c>
      <c r="W190" s="472">
        <f t="shared" si="72"/>
        <v>10000000</v>
      </c>
      <c r="X190" s="472">
        <f t="shared" si="73"/>
        <v>20000000</v>
      </c>
      <c r="Y190" s="472">
        <f t="shared" si="74"/>
        <v>15000000</v>
      </c>
      <c r="Z190" s="473">
        <f t="shared" si="75"/>
        <v>50000000</v>
      </c>
      <c r="AA190" s="474">
        <v>5000000</v>
      </c>
      <c r="AB190" s="472">
        <v>0</v>
      </c>
      <c r="AC190" s="472">
        <v>0</v>
      </c>
      <c r="AD190" s="472">
        <v>0</v>
      </c>
      <c r="AE190" s="472">
        <v>0</v>
      </c>
      <c r="AF190" s="472">
        <v>0</v>
      </c>
      <c r="AG190" s="472">
        <v>0</v>
      </c>
      <c r="AH190" s="472">
        <v>0</v>
      </c>
      <c r="AI190" s="472">
        <v>0</v>
      </c>
      <c r="AJ190" s="472">
        <v>0</v>
      </c>
      <c r="AK190" s="472">
        <v>0</v>
      </c>
      <c r="AL190" s="472">
        <v>0</v>
      </c>
      <c r="AM190" s="472">
        <v>0</v>
      </c>
      <c r="AN190" s="472">
        <v>0</v>
      </c>
      <c r="AO190" s="472">
        <v>0</v>
      </c>
      <c r="AP190" s="472">
        <v>0</v>
      </c>
      <c r="AQ190" s="475">
        <f t="shared" si="76"/>
        <v>5000000</v>
      </c>
      <c r="AR190" s="471">
        <v>10000000</v>
      </c>
      <c r="AS190" s="472">
        <v>0</v>
      </c>
      <c r="AT190" s="472">
        <v>0</v>
      </c>
      <c r="AU190" s="472">
        <v>0</v>
      </c>
      <c r="AV190" s="472">
        <v>0</v>
      </c>
      <c r="AW190" s="472">
        <v>0</v>
      </c>
      <c r="AX190" s="472">
        <v>0</v>
      </c>
      <c r="AY190" s="472">
        <v>0</v>
      </c>
      <c r="AZ190" s="472">
        <v>0</v>
      </c>
      <c r="BA190" s="472">
        <v>0</v>
      </c>
      <c r="BB190" s="472">
        <v>0</v>
      </c>
      <c r="BC190" s="472">
        <v>0</v>
      </c>
      <c r="BD190" s="472">
        <v>0</v>
      </c>
      <c r="BE190" s="472">
        <v>0</v>
      </c>
      <c r="BF190" s="472">
        <v>0</v>
      </c>
      <c r="BG190" s="472">
        <v>0</v>
      </c>
      <c r="BH190" s="473">
        <f t="shared" si="77"/>
        <v>10000000</v>
      </c>
      <c r="BI190" s="474">
        <v>20000000</v>
      </c>
      <c r="BJ190" s="472">
        <v>0</v>
      </c>
      <c r="BK190" s="472">
        <v>0</v>
      </c>
      <c r="BL190" s="472">
        <v>0</v>
      </c>
      <c r="BM190" s="472">
        <v>0</v>
      </c>
      <c r="BN190" s="472">
        <v>0</v>
      </c>
      <c r="BO190" s="472">
        <v>0</v>
      </c>
      <c r="BP190" s="472">
        <v>0</v>
      </c>
      <c r="BQ190" s="472">
        <v>0</v>
      </c>
      <c r="BR190" s="472">
        <v>0</v>
      </c>
      <c r="BS190" s="472">
        <v>0</v>
      </c>
      <c r="BT190" s="472">
        <v>0</v>
      </c>
      <c r="BU190" s="472">
        <v>0</v>
      </c>
      <c r="BV190" s="472">
        <v>0</v>
      </c>
      <c r="BW190" s="472">
        <v>0</v>
      </c>
      <c r="BX190" s="472">
        <v>0</v>
      </c>
      <c r="BY190" s="475">
        <f t="shared" si="78"/>
        <v>20000000</v>
      </c>
      <c r="BZ190" s="471">
        <v>15000000</v>
      </c>
      <c r="CA190" s="472">
        <v>0</v>
      </c>
      <c r="CB190" s="472">
        <v>0</v>
      </c>
      <c r="CC190" s="472">
        <v>0</v>
      </c>
      <c r="CD190" s="472">
        <v>0</v>
      </c>
      <c r="CE190" s="472">
        <v>0</v>
      </c>
      <c r="CF190" s="472">
        <v>0</v>
      </c>
      <c r="CG190" s="472">
        <v>0</v>
      </c>
      <c r="CH190" s="472">
        <v>0</v>
      </c>
      <c r="CI190" s="472">
        <v>0</v>
      </c>
      <c r="CJ190" s="472">
        <v>0</v>
      </c>
      <c r="CK190" s="472">
        <v>0</v>
      </c>
      <c r="CL190" s="472">
        <v>0</v>
      </c>
      <c r="CM190" s="472">
        <v>0</v>
      </c>
      <c r="CN190" s="472">
        <v>0</v>
      </c>
      <c r="CO190" s="472">
        <v>0</v>
      </c>
      <c r="CP190" s="473">
        <f t="shared" si="79"/>
        <v>15000000</v>
      </c>
      <c r="CQ190" s="461" t="s">
        <v>305</v>
      </c>
    </row>
    <row r="191" spans="1:95" x14ac:dyDescent="0.25">
      <c r="A191" s="457" t="s">
        <v>495</v>
      </c>
      <c r="B191" s="458" t="s">
        <v>14</v>
      </c>
      <c r="C191" s="459" t="s">
        <v>1204</v>
      </c>
      <c r="D191" s="460" t="s">
        <v>1178</v>
      </c>
      <c r="E191" s="461" t="s">
        <v>267</v>
      </c>
      <c r="F191" s="482" t="s">
        <v>302</v>
      </c>
      <c r="G191" s="476" t="s">
        <v>590</v>
      </c>
      <c r="H191" s="464">
        <v>4102</v>
      </c>
      <c r="I191" s="458" t="s">
        <v>201</v>
      </c>
      <c r="J191" s="459" t="s">
        <v>770</v>
      </c>
      <c r="K191" s="459" t="s">
        <v>1493</v>
      </c>
      <c r="L191" s="459" t="s">
        <v>1107</v>
      </c>
      <c r="M191" s="467">
        <v>4102047</v>
      </c>
      <c r="N191" s="459" t="s">
        <v>1108</v>
      </c>
      <c r="O191" s="467">
        <v>410204700</v>
      </c>
      <c r="P191" s="481" t="s">
        <v>2198</v>
      </c>
      <c r="Q191" s="468">
        <v>1</v>
      </c>
      <c r="R191" s="469">
        <v>1</v>
      </c>
      <c r="S191" s="469">
        <v>1</v>
      </c>
      <c r="T191" s="469">
        <v>1</v>
      </c>
      <c r="U191" s="470">
        <v>1</v>
      </c>
      <c r="V191" s="471">
        <f t="shared" si="71"/>
        <v>6906469</v>
      </c>
      <c r="W191" s="472">
        <f t="shared" si="72"/>
        <v>16500000</v>
      </c>
      <c r="X191" s="472">
        <f t="shared" si="73"/>
        <v>18000000</v>
      </c>
      <c r="Y191" s="472">
        <f t="shared" si="74"/>
        <v>20000000</v>
      </c>
      <c r="Z191" s="473">
        <f t="shared" si="75"/>
        <v>61406469</v>
      </c>
      <c r="AA191" s="474">
        <v>6906469</v>
      </c>
      <c r="AB191" s="472">
        <v>0</v>
      </c>
      <c r="AC191" s="472">
        <v>0</v>
      </c>
      <c r="AD191" s="472">
        <v>0</v>
      </c>
      <c r="AE191" s="472">
        <v>0</v>
      </c>
      <c r="AF191" s="472">
        <v>0</v>
      </c>
      <c r="AG191" s="472">
        <v>0</v>
      </c>
      <c r="AH191" s="472">
        <v>0</v>
      </c>
      <c r="AI191" s="472">
        <v>0</v>
      </c>
      <c r="AJ191" s="472">
        <v>0</v>
      </c>
      <c r="AK191" s="472">
        <v>0</v>
      </c>
      <c r="AL191" s="472">
        <v>0</v>
      </c>
      <c r="AM191" s="472">
        <v>0</v>
      </c>
      <c r="AN191" s="472">
        <v>0</v>
      </c>
      <c r="AO191" s="472">
        <v>0</v>
      </c>
      <c r="AP191" s="472">
        <v>0</v>
      </c>
      <c r="AQ191" s="475">
        <f t="shared" si="76"/>
        <v>6906469</v>
      </c>
      <c r="AR191" s="471">
        <v>16500000</v>
      </c>
      <c r="AS191" s="472">
        <v>0</v>
      </c>
      <c r="AT191" s="472">
        <v>0</v>
      </c>
      <c r="AU191" s="472">
        <v>0</v>
      </c>
      <c r="AV191" s="472">
        <v>0</v>
      </c>
      <c r="AW191" s="472">
        <v>0</v>
      </c>
      <c r="AX191" s="472">
        <v>0</v>
      </c>
      <c r="AY191" s="472">
        <v>0</v>
      </c>
      <c r="AZ191" s="472">
        <v>0</v>
      </c>
      <c r="BA191" s="472">
        <v>0</v>
      </c>
      <c r="BB191" s="472">
        <v>0</v>
      </c>
      <c r="BC191" s="472">
        <v>0</v>
      </c>
      <c r="BD191" s="472">
        <v>0</v>
      </c>
      <c r="BE191" s="472">
        <v>0</v>
      </c>
      <c r="BF191" s="472">
        <v>0</v>
      </c>
      <c r="BG191" s="472">
        <v>0</v>
      </c>
      <c r="BH191" s="473">
        <f t="shared" si="77"/>
        <v>16500000</v>
      </c>
      <c r="BI191" s="474">
        <v>18000000</v>
      </c>
      <c r="BJ191" s="472">
        <v>0</v>
      </c>
      <c r="BK191" s="472">
        <v>0</v>
      </c>
      <c r="BL191" s="472">
        <v>0</v>
      </c>
      <c r="BM191" s="472">
        <v>0</v>
      </c>
      <c r="BN191" s="472">
        <v>0</v>
      </c>
      <c r="BO191" s="472">
        <v>0</v>
      </c>
      <c r="BP191" s="472">
        <v>0</v>
      </c>
      <c r="BQ191" s="472">
        <v>0</v>
      </c>
      <c r="BR191" s="472">
        <v>0</v>
      </c>
      <c r="BS191" s="472">
        <v>0</v>
      </c>
      <c r="BT191" s="472">
        <v>0</v>
      </c>
      <c r="BU191" s="472">
        <v>0</v>
      </c>
      <c r="BV191" s="472">
        <v>0</v>
      </c>
      <c r="BW191" s="472">
        <v>0</v>
      </c>
      <c r="BX191" s="472">
        <v>0</v>
      </c>
      <c r="BY191" s="475">
        <f t="shared" si="78"/>
        <v>18000000</v>
      </c>
      <c r="BZ191" s="471">
        <v>20000000</v>
      </c>
      <c r="CA191" s="472">
        <v>0</v>
      </c>
      <c r="CB191" s="472">
        <v>0</v>
      </c>
      <c r="CC191" s="472">
        <v>0</v>
      </c>
      <c r="CD191" s="472">
        <v>0</v>
      </c>
      <c r="CE191" s="472">
        <v>0</v>
      </c>
      <c r="CF191" s="472">
        <v>0</v>
      </c>
      <c r="CG191" s="472">
        <v>0</v>
      </c>
      <c r="CH191" s="472">
        <v>0</v>
      </c>
      <c r="CI191" s="472">
        <v>0</v>
      </c>
      <c r="CJ191" s="472">
        <v>0</v>
      </c>
      <c r="CK191" s="472">
        <v>0</v>
      </c>
      <c r="CL191" s="472">
        <v>0</v>
      </c>
      <c r="CM191" s="472">
        <v>0</v>
      </c>
      <c r="CN191" s="472">
        <v>0</v>
      </c>
      <c r="CO191" s="472">
        <v>0</v>
      </c>
      <c r="CP191" s="473">
        <f t="shared" si="79"/>
        <v>20000000</v>
      </c>
      <c r="CQ191" s="461" t="s">
        <v>305</v>
      </c>
    </row>
    <row r="192" spans="1:95" x14ac:dyDescent="0.25">
      <c r="A192" s="457" t="s">
        <v>496</v>
      </c>
      <c r="B192" s="458" t="s">
        <v>14</v>
      </c>
      <c r="C192" s="459" t="s">
        <v>1204</v>
      </c>
      <c r="D192" s="460" t="s">
        <v>1177</v>
      </c>
      <c r="E192" s="461" t="s">
        <v>267</v>
      </c>
      <c r="F192" s="482" t="s">
        <v>302</v>
      </c>
      <c r="G192" s="476" t="s">
        <v>590</v>
      </c>
      <c r="H192" s="464">
        <v>4102</v>
      </c>
      <c r="I192" s="458" t="s">
        <v>201</v>
      </c>
      <c r="J192" s="459" t="s">
        <v>771</v>
      </c>
      <c r="K192" s="459" t="s">
        <v>1494</v>
      </c>
      <c r="L192" s="459" t="s">
        <v>1111</v>
      </c>
      <c r="M192" s="467">
        <v>4102046</v>
      </c>
      <c r="N192" s="459" t="s">
        <v>1112</v>
      </c>
      <c r="O192" s="467">
        <v>410204600</v>
      </c>
      <c r="P192" s="481" t="s">
        <v>2197</v>
      </c>
      <c r="Q192" s="468">
        <v>5</v>
      </c>
      <c r="R192" s="469">
        <v>5</v>
      </c>
      <c r="S192" s="469">
        <v>5</v>
      </c>
      <c r="T192" s="469">
        <v>5</v>
      </c>
      <c r="U192" s="470">
        <f>Q192+R192+S192+T192</f>
        <v>20</v>
      </c>
      <c r="V192" s="471">
        <f t="shared" si="71"/>
        <v>6000000</v>
      </c>
      <c r="W192" s="472">
        <f t="shared" si="72"/>
        <v>5000000</v>
      </c>
      <c r="X192" s="472">
        <f t="shared" si="73"/>
        <v>8000000</v>
      </c>
      <c r="Y192" s="472">
        <f t="shared" si="74"/>
        <v>8000000</v>
      </c>
      <c r="Z192" s="473">
        <f t="shared" si="75"/>
        <v>27000000</v>
      </c>
      <c r="AA192" s="474">
        <v>0</v>
      </c>
      <c r="AB192" s="472">
        <v>0</v>
      </c>
      <c r="AC192" s="472">
        <v>0</v>
      </c>
      <c r="AD192" s="472">
        <v>0</v>
      </c>
      <c r="AE192" s="472">
        <v>0</v>
      </c>
      <c r="AF192" s="472">
        <v>0</v>
      </c>
      <c r="AG192" s="472">
        <v>6000000</v>
      </c>
      <c r="AH192" s="472">
        <v>0</v>
      </c>
      <c r="AI192" s="472">
        <v>0</v>
      </c>
      <c r="AJ192" s="472">
        <v>0</v>
      </c>
      <c r="AK192" s="472">
        <v>0</v>
      </c>
      <c r="AL192" s="472">
        <v>0</v>
      </c>
      <c r="AM192" s="472">
        <v>0</v>
      </c>
      <c r="AN192" s="472">
        <v>0</v>
      </c>
      <c r="AO192" s="472">
        <v>0</v>
      </c>
      <c r="AP192" s="472">
        <v>0</v>
      </c>
      <c r="AQ192" s="475">
        <f t="shared" si="76"/>
        <v>6000000</v>
      </c>
      <c r="AR192" s="471">
        <v>5000000</v>
      </c>
      <c r="AS192" s="472">
        <v>0</v>
      </c>
      <c r="AT192" s="472">
        <v>0</v>
      </c>
      <c r="AU192" s="472">
        <v>0</v>
      </c>
      <c r="AV192" s="472">
        <v>0</v>
      </c>
      <c r="AW192" s="472">
        <v>0</v>
      </c>
      <c r="AX192" s="472">
        <v>0</v>
      </c>
      <c r="AY192" s="472">
        <v>0</v>
      </c>
      <c r="AZ192" s="472">
        <v>0</v>
      </c>
      <c r="BA192" s="472">
        <v>0</v>
      </c>
      <c r="BB192" s="472">
        <v>0</v>
      </c>
      <c r="BC192" s="472">
        <v>0</v>
      </c>
      <c r="BD192" s="472">
        <v>0</v>
      </c>
      <c r="BE192" s="472">
        <v>0</v>
      </c>
      <c r="BF192" s="472">
        <v>0</v>
      </c>
      <c r="BG192" s="472">
        <v>0</v>
      </c>
      <c r="BH192" s="473">
        <f t="shared" si="77"/>
        <v>5000000</v>
      </c>
      <c r="BI192" s="474">
        <v>8000000</v>
      </c>
      <c r="BJ192" s="472">
        <v>0</v>
      </c>
      <c r="BK192" s="472">
        <v>0</v>
      </c>
      <c r="BL192" s="472">
        <v>0</v>
      </c>
      <c r="BM192" s="472">
        <v>0</v>
      </c>
      <c r="BN192" s="472">
        <v>0</v>
      </c>
      <c r="BO192" s="472">
        <v>0</v>
      </c>
      <c r="BP192" s="472">
        <v>0</v>
      </c>
      <c r="BQ192" s="472">
        <v>0</v>
      </c>
      <c r="BR192" s="472">
        <v>0</v>
      </c>
      <c r="BS192" s="472">
        <v>0</v>
      </c>
      <c r="BT192" s="472">
        <v>0</v>
      </c>
      <c r="BU192" s="472">
        <v>0</v>
      </c>
      <c r="BV192" s="472">
        <v>0</v>
      </c>
      <c r="BW192" s="472">
        <v>0</v>
      </c>
      <c r="BX192" s="472">
        <v>0</v>
      </c>
      <c r="BY192" s="475">
        <f t="shared" si="78"/>
        <v>8000000</v>
      </c>
      <c r="BZ192" s="471">
        <v>8000000</v>
      </c>
      <c r="CA192" s="472">
        <v>0</v>
      </c>
      <c r="CB192" s="472">
        <v>0</v>
      </c>
      <c r="CC192" s="472">
        <v>0</v>
      </c>
      <c r="CD192" s="472">
        <v>0</v>
      </c>
      <c r="CE192" s="472">
        <v>0</v>
      </c>
      <c r="CF192" s="472">
        <v>0</v>
      </c>
      <c r="CG192" s="472">
        <v>0</v>
      </c>
      <c r="CH192" s="472">
        <v>0</v>
      </c>
      <c r="CI192" s="472">
        <v>0</v>
      </c>
      <c r="CJ192" s="472">
        <v>0</v>
      </c>
      <c r="CK192" s="472">
        <v>0</v>
      </c>
      <c r="CL192" s="472">
        <v>0</v>
      </c>
      <c r="CM192" s="472">
        <v>0</v>
      </c>
      <c r="CN192" s="472">
        <v>0</v>
      </c>
      <c r="CO192" s="472">
        <v>0</v>
      </c>
      <c r="CP192" s="473">
        <f t="shared" si="79"/>
        <v>8000000</v>
      </c>
      <c r="CQ192" s="461" t="s">
        <v>305</v>
      </c>
    </row>
    <row r="193" spans="1:95" x14ac:dyDescent="0.25">
      <c r="A193" s="457" t="s">
        <v>497</v>
      </c>
      <c r="B193" s="458" t="s">
        <v>14</v>
      </c>
      <c r="C193" s="459" t="s">
        <v>1204</v>
      </c>
      <c r="D193" s="460" t="s">
        <v>1178</v>
      </c>
      <c r="E193" s="461" t="s">
        <v>267</v>
      </c>
      <c r="F193" s="482" t="s">
        <v>302</v>
      </c>
      <c r="G193" s="476" t="s">
        <v>590</v>
      </c>
      <c r="H193" s="464">
        <v>4102</v>
      </c>
      <c r="I193" s="458" t="s">
        <v>201</v>
      </c>
      <c r="J193" s="459" t="s">
        <v>772</v>
      </c>
      <c r="K193" s="459" t="s">
        <v>1495</v>
      </c>
      <c r="L193" s="459" t="s">
        <v>1113</v>
      </c>
      <c r="M193" s="467">
        <v>4102038</v>
      </c>
      <c r="N193" s="459" t="s">
        <v>1114</v>
      </c>
      <c r="O193" s="467">
        <v>410203800</v>
      </c>
      <c r="P193" s="481" t="s">
        <v>2198</v>
      </c>
      <c r="Q193" s="512">
        <v>1</v>
      </c>
      <c r="R193" s="513">
        <v>1</v>
      </c>
      <c r="S193" s="513">
        <v>1</v>
      </c>
      <c r="T193" s="513">
        <v>1</v>
      </c>
      <c r="U193" s="507">
        <v>1</v>
      </c>
      <c r="V193" s="471">
        <f t="shared" si="71"/>
        <v>5000000</v>
      </c>
      <c r="W193" s="472">
        <f t="shared" si="72"/>
        <v>10000000</v>
      </c>
      <c r="X193" s="472">
        <f t="shared" si="73"/>
        <v>10000000</v>
      </c>
      <c r="Y193" s="472">
        <f t="shared" si="74"/>
        <v>10000000</v>
      </c>
      <c r="Z193" s="473">
        <f t="shared" si="75"/>
        <v>35000000</v>
      </c>
      <c r="AA193" s="474">
        <v>5000000</v>
      </c>
      <c r="AB193" s="472">
        <v>0</v>
      </c>
      <c r="AC193" s="472">
        <v>0</v>
      </c>
      <c r="AD193" s="472">
        <v>0</v>
      </c>
      <c r="AE193" s="472">
        <v>0</v>
      </c>
      <c r="AF193" s="472">
        <v>0</v>
      </c>
      <c r="AG193" s="472">
        <v>0</v>
      </c>
      <c r="AH193" s="472">
        <v>0</v>
      </c>
      <c r="AI193" s="472">
        <v>0</v>
      </c>
      <c r="AJ193" s="472">
        <v>0</v>
      </c>
      <c r="AK193" s="472">
        <v>0</v>
      </c>
      <c r="AL193" s="472">
        <v>0</v>
      </c>
      <c r="AM193" s="472">
        <v>0</v>
      </c>
      <c r="AN193" s="472">
        <v>0</v>
      </c>
      <c r="AO193" s="472">
        <v>0</v>
      </c>
      <c r="AP193" s="472">
        <v>0</v>
      </c>
      <c r="AQ193" s="475">
        <f t="shared" si="76"/>
        <v>5000000</v>
      </c>
      <c r="AR193" s="471">
        <v>10000000</v>
      </c>
      <c r="AS193" s="472">
        <v>0</v>
      </c>
      <c r="AT193" s="472">
        <v>0</v>
      </c>
      <c r="AU193" s="472">
        <v>0</v>
      </c>
      <c r="AV193" s="472">
        <v>0</v>
      </c>
      <c r="AW193" s="472">
        <v>0</v>
      </c>
      <c r="AX193" s="472">
        <v>0</v>
      </c>
      <c r="AY193" s="472">
        <v>0</v>
      </c>
      <c r="AZ193" s="472">
        <v>0</v>
      </c>
      <c r="BA193" s="472">
        <v>0</v>
      </c>
      <c r="BB193" s="472">
        <v>0</v>
      </c>
      <c r="BC193" s="472">
        <v>0</v>
      </c>
      <c r="BD193" s="472">
        <v>0</v>
      </c>
      <c r="BE193" s="472">
        <v>0</v>
      </c>
      <c r="BF193" s="472">
        <v>0</v>
      </c>
      <c r="BG193" s="472">
        <v>0</v>
      </c>
      <c r="BH193" s="473">
        <f t="shared" si="77"/>
        <v>10000000</v>
      </c>
      <c r="BI193" s="474">
        <v>10000000</v>
      </c>
      <c r="BJ193" s="472">
        <v>0</v>
      </c>
      <c r="BK193" s="472">
        <v>0</v>
      </c>
      <c r="BL193" s="472">
        <v>0</v>
      </c>
      <c r="BM193" s="472">
        <v>0</v>
      </c>
      <c r="BN193" s="472">
        <v>0</v>
      </c>
      <c r="BO193" s="472">
        <v>0</v>
      </c>
      <c r="BP193" s="472">
        <v>0</v>
      </c>
      <c r="BQ193" s="472">
        <v>0</v>
      </c>
      <c r="BR193" s="472">
        <v>0</v>
      </c>
      <c r="BS193" s="472">
        <v>0</v>
      </c>
      <c r="BT193" s="472">
        <v>0</v>
      </c>
      <c r="BU193" s="472">
        <v>0</v>
      </c>
      <c r="BV193" s="472">
        <v>0</v>
      </c>
      <c r="BW193" s="472">
        <v>0</v>
      </c>
      <c r="BX193" s="472">
        <v>0</v>
      </c>
      <c r="BY193" s="475">
        <f t="shared" si="78"/>
        <v>10000000</v>
      </c>
      <c r="BZ193" s="471">
        <v>10000000</v>
      </c>
      <c r="CA193" s="472">
        <v>0</v>
      </c>
      <c r="CB193" s="472">
        <v>0</v>
      </c>
      <c r="CC193" s="472">
        <v>0</v>
      </c>
      <c r="CD193" s="472">
        <v>0</v>
      </c>
      <c r="CE193" s="472">
        <v>0</v>
      </c>
      <c r="CF193" s="472">
        <v>0</v>
      </c>
      <c r="CG193" s="472">
        <v>0</v>
      </c>
      <c r="CH193" s="472">
        <v>0</v>
      </c>
      <c r="CI193" s="472">
        <v>0</v>
      </c>
      <c r="CJ193" s="472">
        <v>0</v>
      </c>
      <c r="CK193" s="472">
        <v>0</v>
      </c>
      <c r="CL193" s="472">
        <v>0</v>
      </c>
      <c r="CM193" s="472">
        <v>0</v>
      </c>
      <c r="CN193" s="472">
        <v>0</v>
      </c>
      <c r="CO193" s="472">
        <v>0</v>
      </c>
      <c r="CP193" s="473">
        <f t="shared" si="79"/>
        <v>10000000</v>
      </c>
      <c r="CQ193" s="461" t="s">
        <v>305</v>
      </c>
    </row>
    <row r="194" spans="1:95" x14ac:dyDescent="0.25">
      <c r="A194" s="457" t="s">
        <v>498</v>
      </c>
      <c r="B194" s="458" t="s">
        <v>14</v>
      </c>
      <c r="C194" s="459" t="s">
        <v>1204</v>
      </c>
      <c r="D194" s="460" t="s">
        <v>1177</v>
      </c>
      <c r="E194" s="461" t="s">
        <v>267</v>
      </c>
      <c r="F194" s="482" t="s">
        <v>302</v>
      </c>
      <c r="G194" s="476" t="s">
        <v>590</v>
      </c>
      <c r="H194" s="464">
        <v>4102</v>
      </c>
      <c r="I194" s="458" t="s">
        <v>201</v>
      </c>
      <c r="J194" s="459" t="s">
        <v>773</v>
      </c>
      <c r="K194" s="459" t="s">
        <v>1496</v>
      </c>
      <c r="L194" s="459" t="s">
        <v>1115</v>
      </c>
      <c r="M194" s="467">
        <v>4102052</v>
      </c>
      <c r="N194" s="459" t="s">
        <v>1116</v>
      </c>
      <c r="O194" s="467">
        <v>410205201</v>
      </c>
      <c r="P194" s="481" t="s">
        <v>2198</v>
      </c>
      <c r="Q194" s="512">
        <v>1</v>
      </c>
      <c r="R194" s="513">
        <v>1</v>
      </c>
      <c r="S194" s="513">
        <v>1</v>
      </c>
      <c r="T194" s="513">
        <v>1</v>
      </c>
      <c r="U194" s="507">
        <v>1</v>
      </c>
      <c r="V194" s="471">
        <f t="shared" si="71"/>
        <v>60000000</v>
      </c>
      <c r="W194" s="472">
        <f t="shared" si="72"/>
        <v>80000000</v>
      </c>
      <c r="X194" s="472">
        <f t="shared" si="73"/>
        <v>100000000</v>
      </c>
      <c r="Y194" s="472">
        <f t="shared" si="74"/>
        <v>120000000</v>
      </c>
      <c r="Z194" s="473">
        <f t="shared" si="75"/>
        <v>360000000</v>
      </c>
      <c r="AA194" s="474">
        <v>60000000</v>
      </c>
      <c r="AB194" s="472">
        <v>0</v>
      </c>
      <c r="AC194" s="472">
        <v>0</v>
      </c>
      <c r="AD194" s="472">
        <v>0</v>
      </c>
      <c r="AE194" s="472">
        <v>0</v>
      </c>
      <c r="AF194" s="472">
        <v>0</v>
      </c>
      <c r="AG194" s="472">
        <v>0</v>
      </c>
      <c r="AH194" s="472">
        <v>0</v>
      </c>
      <c r="AI194" s="472">
        <v>0</v>
      </c>
      <c r="AJ194" s="472">
        <v>0</v>
      </c>
      <c r="AK194" s="472">
        <v>0</v>
      </c>
      <c r="AL194" s="472">
        <v>0</v>
      </c>
      <c r="AM194" s="472">
        <v>0</v>
      </c>
      <c r="AN194" s="472">
        <v>0</v>
      </c>
      <c r="AO194" s="472">
        <v>0</v>
      </c>
      <c r="AP194" s="472">
        <v>0</v>
      </c>
      <c r="AQ194" s="475">
        <f t="shared" si="76"/>
        <v>60000000</v>
      </c>
      <c r="AR194" s="471">
        <v>80000000</v>
      </c>
      <c r="AS194" s="472">
        <v>0</v>
      </c>
      <c r="AT194" s="472">
        <v>0</v>
      </c>
      <c r="AU194" s="472">
        <v>0</v>
      </c>
      <c r="AV194" s="472">
        <v>0</v>
      </c>
      <c r="AW194" s="472">
        <v>0</v>
      </c>
      <c r="AX194" s="472">
        <v>0</v>
      </c>
      <c r="AY194" s="472">
        <v>0</v>
      </c>
      <c r="AZ194" s="472">
        <v>0</v>
      </c>
      <c r="BA194" s="472">
        <v>0</v>
      </c>
      <c r="BB194" s="472">
        <v>0</v>
      </c>
      <c r="BC194" s="472">
        <v>0</v>
      </c>
      <c r="BD194" s="472">
        <v>0</v>
      </c>
      <c r="BE194" s="472">
        <v>0</v>
      </c>
      <c r="BF194" s="472">
        <v>0</v>
      </c>
      <c r="BG194" s="472">
        <v>0</v>
      </c>
      <c r="BH194" s="473">
        <f t="shared" si="77"/>
        <v>80000000</v>
      </c>
      <c r="BI194" s="474">
        <v>100000000</v>
      </c>
      <c r="BJ194" s="472">
        <v>0</v>
      </c>
      <c r="BK194" s="472">
        <v>0</v>
      </c>
      <c r="BL194" s="472">
        <v>0</v>
      </c>
      <c r="BM194" s="472">
        <v>0</v>
      </c>
      <c r="BN194" s="472">
        <v>0</v>
      </c>
      <c r="BO194" s="472">
        <v>0</v>
      </c>
      <c r="BP194" s="472">
        <v>0</v>
      </c>
      <c r="BQ194" s="472">
        <v>0</v>
      </c>
      <c r="BR194" s="472">
        <v>0</v>
      </c>
      <c r="BS194" s="472">
        <v>0</v>
      </c>
      <c r="BT194" s="472">
        <v>0</v>
      </c>
      <c r="BU194" s="472">
        <v>0</v>
      </c>
      <c r="BV194" s="472">
        <v>0</v>
      </c>
      <c r="BW194" s="472">
        <v>0</v>
      </c>
      <c r="BX194" s="472">
        <v>0</v>
      </c>
      <c r="BY194" s="475">
        <f t="shared" si="78"/>
        <v>100000000</v>
      </c>
      <c r="BZ194" s="471">
        <v>120000000</v>
      </c>
      <c r="CA194" s="472">
        <v>0</v>
      </c>
      <c r="CB194" s="472">
        <v>0</v>
      </c>
      <c r="CC194" s="472">
        <v>0</v>
      </c>
      <c r="CD194" s="472">
        <v>0</v>
      </c>
      <c r="CE194" s="472">
        <v>0</v>
      </c>
      <c r="CF194" s="472">
        <v>0</v>
      </c>
      <c r="CG194" s="472">
        <v>0</v>
      </c>
      <c r="CH194" s="472">
        <v>0</v>
      </c>
      <c r="CI194" s="472">
        <v>0</v>
      </c>
      <c r="CJ194" s="472">
        <v>0</v>
      </c>
      <c r="CK194" s="472">
        <v>0</v>
      </c>
      <c r="CL194" s="472">
        <v>0</v>
      </c>
      <c r="CM194" s="472">
        <v>0</v>
      </c>
      <c r="CN194" s="472">
        <v>0</v>
      </c>
      <c r="CO194" s="472">
        <v>0</v>
      </c>
      <c r="CP194" s="473">
        <f t="shared" si="79"/>
        <v>120000000</v>
      </c>
      <c r="CQ194" s="461" t="s">
        <v>305</v>
      </c>
    </row>
    <row r="195" spans="1:95" x14ac:dyDescent="0.25">
      <c r="A195" s="457" t="s">
        <v>499</v>
      </c>
      <c r="B195" s="458" t="s">
        <v>14</v>
      </c>
      <c r="C195" s="459" t="s">
        <v>1204</v>
      </c>
      <c r="D195" s="460" t="s">
        <v>1176</v>
      </c>
      <c r="E195" s="461" t="s">
        <v>267</v>
      </c>
      <c r="F195" s="482" t="s">
        <v>302</v>
      </c>
      <c r="G195" s="476" t="s">
        <v>590</v>
      </c>
      <c r="H195" s="464">
        <v>4102</v>
      </c>
      <c r="I195" s="458" t="s">
        <v>201</v>
      </c>
      <c r="J195" s="459" t="s">
        <v>774</v>
      </c>
      <c r="K195" s="459" t="s">
        <v>1497</v>
      </c>
      <c r="L195" s="459" t="s">
        <v>1111</v>
      </c>
      <c r="M195" s="467">
        <v>4102046</v>
      </c>
      <c r="N195" s="459" t="s">
        <v>1112</v>
      </c>
      <c r="O195" s="467">
        <v>410204600</v>
      </c>
      <c r="P195" s="481" t="s">
        <v>2197</v>
      </c>
      <c r="Q195" s="468">
        <v>2</v>
      </c>
      <c r="R195" s="469">
        <v>2</v>
      </c>
      <c r="S195" s="469">
        <v>2</v>
      </c>
      <c r="T195" s="469">
        <v>2</v>
      </c>
      <c r="U195" s="470">
        <f>Q195+R195+S195+T195</f>
        <v>8</v>
      </c>
      <c r="V195" s="471">
        <f t="shared" si="71"/>
        <v>33972050</v>
      </c>
      <c r="W195" s="472">
        <f t="shared" si="72"/>
        <v>60000000</v>
      </c>
      <c r="X195" s="472">
        <f t="shared" si="73"/>
        <v>60000000</v>
      </c>
      <c r="Y195" s="472">
        <f t="shared" si="74"/>
        <v>60000000</v>
      </c>
      <c r="Z195" s="473">
        <f t="shared" si="75"/>
        <v>213972050</v>
      </c>
      <c r="AA195" s="474">
        <v>33972050</v>
      </c>
      <c r="AB195" s="472">
        <v>0</v>
      </c>
      <c r="AC195" s="472">
        <v>0</v>
      </c>
      <c r="AD195" s="472">
        <v>0</v>
      </c>
      <c r="AE195" s="472">
        <v>0</v>
      </c>
      <c r="AF195" s="472">
        <v>0</v>
      </c>
      <c r="AG195" s="472">
        <v>0</v>
      </c>
      <c r="AH195" s="472">
        <v>0</v>
      </c>
      <c r="AI195" s="472">
        <v>0</v>
      </c>
      <c r="AJ195" s="472">
        <v>0</v>
      </c>
      <c r="AK195" s="472">
        <v>0</v>
      </c>
      <c r="AL195" s="472">
        <v>0</v>
      </c>
      <c r="AM195" s="472">
        <v>0</v>
      </c>
      <c r="AN195" s="472">
        <v>0</v>
      </c>
      <c r="AO195" s="472">
        <v>0</v>
      </c>
      <c r="AP195" s="472">
        <v>0</v>
      </c>
      <c r="AQ195" s="475">
        <f t="shared" si="76"/>
        <v>33972050</v>
      </c>
      <c r="AR195" s="471">
        <v>60000000</v>
      </c>
      <c r="AS195" s="472">
        <v>0</v>
      </c>
      <c r="AT195" s="472">
        <v>0</v>
      </c>
      <c r="AU195" s="472">
        <v>0</v>
      </c>
      <c r="AV195" s="472">
        <v>0</v>
      </c>
      <c r="AW195" s="472">
        <v>0</v>
      </c>
      <c r="AX195" s="472">
        <v>0</v>
      </c>
      <c r="AY195" s="472">
        <v>0</v>
      </c>
      <c r="AZ195" s="472">
        <v>0</v>
      </c>
      <c r="BA195" s="472">
        <v>0</v>
      </c>
      <c r="BB195" s="472">
        <v>0</v>
      </c>
      <c r="BC195" s="472">
        <v>0</v>
      </c>
      <c r="BD195" s="472">
        <v>0</v>
      </c>
      <c r="BE195" s="472">
        <v>0</v>
      </c>
      <c r="BF195" s="472">
        <v>0</v>
      </c>
      <c r="BG195" s="472">
        <v>0</v>
      </c>
      <c r="BH195" s="473">
        <f t="shared" si="77"/>
        <v>60000000</v>
      </c>
      <c r="BI195" s="474">
        <v>60000000</v>
      </c>
      <c r="BJ195" s="472">
        <v>0</v>
      </c>
      <c r="BK195" s="472">
        <v>0</v>
      </c>
      <c r="BL195" s="472">
        <v>0</v>
      </c>
      <c r="BM195" s="472">
        <v>0</v>
      </c>
      <c r="BN195" s="472">
        <v>0</v>
      </c>
      <c r="BO195" s="472">
        <v>0</v>
      </c>
      <c r="BP195" s="472">
        <v>0</v>
      </c>
      <c r="BQ195" s="472">
        <v>0</v>
      </c>
      <c r="BR195" s="472">
        <v>0</v>
      </c>
      <c r="BS195" s="472">
        <v>0</v>
      </c>
      <c r="BT195" s="472">
        <v>0</v>
      </c>
      <c r="BU195" s="472">
        <v>0</v>
      </c>
      <c r="BV195" s="472">
        <v>0</v>
      </c>
      <c r="BW195" s="472">
        <v>0</v>
      </c>
      <c r="BX195" s="472">
        <v>0</v>
      </c>
      <c r="BY195" s="475">
        <f t="shared" si="78"/>
        <v>60000000</v>
      </c>
      <c r="BZ195" s="471">
        <v>60000000</v>
      </c>
      <c r="CA195" s="472">
        <v>0</v>
      </c>
      <c r="CB195" s="472">
        <v>0</v>
      </c>
      <c r="CC195" s="472">
        <v>0</v>
      </c>
      <c r="CD195" s="472">
        <v>0</v>
      </c>
      <c r="CE195" s="472">
        <v>0</v>
      </c>
      <c r="CF195" s="472">
        <v>0</v>
      </c>
      <c r="CG195" s="472">
        <v>0</v>
      </c>
      <c r="CH195" s="472">
        <v>0</v>
      </c>
      <c r="CI195" s="472">
        <v>0</v>
      </c>
      <c r="CJ195" s="472">
        <v>0</v>
      </c>
      <c r="CK195" s="472">
        <v>0</v>
      </c>
      <c r="CL195" s="472">
        <v>0</v>
      </c>
      <c r="CM195" s="472">
        <v>0</v>
      </c>
      <c r="CN195" s="472">
        <v>0</v>
      </c>
      <c r="CO195" s="472">
        <v>0</v>
      </c>
      <c r="CP195" s="473">
        <f t="shared" si="79"/>
        <v>60000000</v>
      </c>
      <c r="CQ195" s="461" t="s">
        <v>305</v>
      </c>
    </row>
    <row r="196" spans="1:95" x14ac:dyDescent="0.25">
      <c r="A196" s="457" t="s">
        <v>500</v>
      </c>
      <c r="B196" s="458" t="s">
        <v>14</v>
      </c>
      <c r="C196" s="459" t="s">
        <v>1204</v>
      </c>
      <c r="D196" s="460" t="s">
        <v>1178</v>
      </c>
      <c r="E196" s="461" t="s">
        <v>267</v>
      </c>
      <c r="F196" s="482" t="s">
        <v>302</v>
      </c>
      <c r="G196" s="476" t="s">
        <v>590</v>
      </c>
      <c r="H196" s="464">
        <v>4102</v>
      </c>
      <c r="I196" s="458" t="s">
        <v>201</v>
      </c>
      <c r="J196" s="459" t="s">
        <v>775</v>
      </c>
      <c r="K196" s="459" t="s">
        <v>1498</v>
      </c>
      <c r="L196" s="459" t="s">
        <v>1107</v>
      </c>
      <c r="M196" s="467">
        <v>4102047</v>
      </c>
      <c r="N196" s="459" t="s">
        <v>1108</v>
      </c>
      <c r="O196" s="467">
        <v>410204700</v>
      </c>
      <c r="P196" s="481" t="s">
        <v>2198</v>
      </c>
      <c r="Q196" s="468">
        <v>1</v>
      </c>
      <c r="R196" s="469">
        <v>1</v>
      </c>
      <c r="S196" s="469">
        <v>1</v>
      </c>
      <c r="T196" s="469">
        <v>1</v>
      </c>
      <c r="U196" s="470">
        <v>1</v>
      </c>
      <c r="V196" s="471">
        <f t="shared" si="71"/>
        <v>11977238.4</v>
      </c>
      <c r="W196" s="472">
        <f t="shared" si="72"/>
        <v>16500000</v>
      </c>
      <c r="X196" s="472">
        <f t="shared" si="73"/>
        <v>18000000</v>
      </c>
      <c r="Y196" s="472">
        <f t="shared" si="74"/>
        <v>20000000</v>
      </c>
      <c r="Z196" s="473">
        <f t="shared" si="75"/>
        <v>66477238.399999999</v>
      </c>
      <c r="AA196" s="474">
        <v>11977238.4</v>
      </c>
      <c r="AB196" s="472">
        <v>0</v>
      </c>
      <c r="AC196" s="472">
        <v>0</v>
      </c>
      <c r="AD196" s="472">
        <v>0</v>
      </c>
      <c r="AE196" s="472">
        <v>0</v>
      </c>
      <c r="AF196" s="472">
        <v>0</v>
      </c>
      <c r="AG196" s="472">
        <v>0</v>
      </c>
      <c r="AH196" s="472">
        <v>0</v>
      </c>
      <c r="AI196" s="472">
        <v>0</v>
      </c>
      <c r="AJ196" s="472">
        <v>0</v>
      </c>
      <c r="AK196" s="472">
        <v>0</v>
      </c>
      <c r="AL196" s="472">
        <v>0</v>
      </c>
      <c r="AM196" s="472">
        <v>0</v>
      </c>
      <c r="AN196" s="472">
        <v>0</v>
      </c>
      <c r="AO196" s="472">
        <v>0</v>
      </c>
      <c r="AP196" s="472">
        <v>0</v>
      </c>
      <c r="AQ196" s="475">
        <f t="shared" si="76"/>
        <v>11977238.4</v>
      </c>
      <c r="AR196" s="471">
        <v>16500000</v>
      </c>
      <c r="AS196" s="472">
        <v>0</v>
      </c>
      <c r="AT196" s="472">
        <v>0</v>
      </c>
      <c r="AU196" s="472">
        <v>0</v>
      </c>
      <c r="AV196" s="472">
        <v>0</v>
      </c>
      <c r="AW196" s="472">
        <v>0</v>
      </c>
      <c r="AX196" s="472">
        <v>0</v>
      </c>
      <c r="AY196" s="472">
        <v>0</v>
      </c>
      <c r="AZ196" s="472">
        <v>0</v>
      </c>
      <c r="BA196" s="472">
        <v>0</v>
      </c>
      <c r="BB196" s="472">
        <v>0</v>
      </c>
      <c r="BC196" s="472">
        <v>0</v>
      </c>
      <c r="BD196" s="472">
        <v>0</v>
      </c>
      <c r="BE196" s="472">
        <v>0</v>
      </c>
      <c r="BF196" s="472">
        <v>0</v>
      </c>
      <c r="BG196" s="472">
        <v>0</v>
      </c>
      <c r="BH196" s="473">
        <f t="shared" si="77"/>
        <v>16500000</v>
      </c>
      <c r="BI196" s="474">
        <v>18000000</v>
      </c>
      <c r="BJ196" s="472">
        <v>0</v>
      </c>
      <c r="BK196" s="472">
        <v>0</v>
      </c>
      <c r="BL196" s="472">
        <v>0</v>
      </c>
      <c r="BM196" s="472">
        <v>0</v>
      </c>
      <c r="BN196" s="472">
        <v>0</v>
      </c>
      <c r="BO196" s="472">
        <v>0</v>
      </c>
      <c r="BP196" s="472">
        <v>0</v>
      </c>
      <c r="BQ196" s="472">
        <v>0</v>
      </c>
      <c r="BR196" s="472">
        <v>0</v>
      </c>
      <c r="BS196" s="472">
        <v>0</v>
      </c>
      <c r="BT196" s="472">
        <v>0</v>
      </c>
      <c r="BU196" s="472">
        <v>0</v>
      </c>
      <c r="BV196" s="472">
        <v>0</v>
      </c>
      <c r="BW196" s="472">
        <v>0</v>
      </c>
      <c r="BX196" s="472">
        <v>0</v>
      </c>
      <c r="BY196" s="475">
        <f t="shared" si="78"/>
        <v>18000000</v>
      </c>
      <c r="BZ196" s="471">
        <v>20000000</v>
      </c>
      <c r="CA196" s="472">
        <v>0</v>
      </c>
      <c r="CB196" s="472">
        <v>0</v>
      </c>
      <c r="CC196" s="472">
        <v>0</v>
      </c>
      <c r="CD196" s="472">
        <v>0</v>
      </c>
      <c r="CE196" s="472">
        <v>0</v>
      </c>
      <c r="CF196" s="472">
        <v>0</v>
      </c>
      <c r="CG196" s="472">
        <v>0</v>
      </c>
      <c r="CH196" s="472">
        <v>0</v>
      </c>
      <c r="CI196" s="472">
        <v>0</v>
      </c>
      <c r="CJ196" s="472">
        <v>0</v>
      </c>
      <c r="CK196" s="472">
        <v>0</v>
      </c>
      <c r="CL196" s="472">
        <v>0</v>
      </c>
      <c r="CM196" s="472">
        <v>0</v>
      </c>
      <c r="CN196" s="472">
        <v>0</v>
      </c>
      <c r="CO196" s="472">
        <v>0</v>
      </c>
      <c r="CP196" s="473">
        <f t="shared" si="79"/>
        <v>20000000</v>
      </c>
      <c r="CQ196" s="461" t="s">
        <v>305</v>
      </c>
    </row>
    <row r="197" spans="1:95" x14ac:dyDescent="0.25">
      <c r="A197" s="457" t="s">
        <v>501</v>
      </c>
      <c r="B197" s="458" t="s">
        <v>14</v>
      </c>
      <c r="C197" s="459" t="s">
        <v>1204</v>
      </c>
      <c r="D197" s="460" t="s">
        <v>1183</v>
      </c>
      <c r="E197" s="461" t="s">
        <v>267</v>
      </c>
      <c r="F197" s="482" t="s">
        <v>302</v>
      </c>
      <c r="G197" s="476" t="s">
        <v>590</v>
      </c>
      <c r="H197" s="464">
        <v>4102</v>
      </c>
      <c r="I197" s="458" t="s">
        <v>200</v>
      </c>
      <c r="J197" s="459" t="s">
        <v>776</v>
      </c>
      <c r="K197" s="459" t="s">
        <v>1499</v>
      </c>
      <c r="L197" s="459" t="s">
        <v>1107</v>
      </c>
      <c r="M197" s="467">
        <v>4102047</v>
      </c>
      <c r="N197" s="459" t="s">
        <v>1108</v>
      </c>
      <c r="O197" s="467">
        <v>410204700</v>
      </c>
      <c r="P197" s="460" t="s">
        <v>2198</v>
      </c>
      <c r="Q197" s="468">
        <v>1</v>
      </c>
      <c r="R197" s="469">
        <v>1</v>
      </c>
      <c r="S197" s="469">
        <v>1</v>
      </c>
      <c r="T197" s="469">
        <v>1</v>
      </c>
      <c r="U197" s="470">
        <v>1</v>
      </c>
      <c r="V197" s="471">
        <f t="shared" si="71"/>
        <v>0</v>
      </c>
      <c r="W197" s="472">
        <f t="shared" si="72"/>
        <v>0</v>
      </c>
      <c r="X197" s="472">
        <f t="shared" si="73"/>
        <v>0</v>
      </c>
      <c r="Y197" s="472">
        <f t="shared" si="74"/>
        <v>0</v>
      </c>
      <c r="Z197" s="473">
        <f t="shared" si="75"/>
        <v>0</v>
      </c>
      <c r="AA197" s="474">
        <v>0</v>
      </c>
      <c r="AB197" s="472">
        <v>0</v>
      </c>
      <c r="AC197" s="472">
        <v>0</v>
      </c>
      <c r="AD197" s="472">
        <v>0</v>
      </c>
      <c r="AE197" s="472">
        <v>0</v>
      </c>
      <c r="AF197" s="472">
        <v>0</v>
      </c>
      <c r="AG197" s="472">
        <v>0</v>
      </c>
      <c r="AH197" s="472">
        <v>0</v>
      </c>
      <c r="AI197" s="472">
        <v>0</v>
      </c>
      <c r="AJ197" s="472">
        <v>0</v>
      </c>
      <c r="AK197" s="472">
        <v>0</v>
      </c>
      <c r="AL197" s="472">
        <v>0</v>
      </c>
      <c r="AM197" s="472">
        <v>0</v>
      </c>
      <c r="AN197" s="472">
        <v>0</v>
      </c>
      <c r="AO197" s="472">
        <v>0</v>
      </c>
      <c r="AP197" s="472">
        <v>0</v>
      </c>
      <c r="AQ197" s="475">
        <f t="shared" si="76"/>
        <v>0</v>
      </c>
      <c r="AR197" s="471">
        <v>0</v>
      </c>
      <c r="AS197" s="472">
        <v>0</v>
      </c>
      <c r="AT197" s="472">
        <v>0</v>
      </c>
      <c r="AU197" s="472">
        <v>0</v>
      </c>
      <c r="AV197" s="472">
        <v>0</v>
      </c>
      <c r="AW197" s="472">
        <v>0</v>
      </c>
      <c r="AX197" s="472">
        <v>0</v>
      </c>
      <c r="AY197" s="472">
        <v>0</v>
      </c>
      <c r="AZ197" s="472">
        <v>0</v>
      </c>
      <c r="BA197" s="472">
        <v>0</v>
      </c>
      <c r="BB197" s="472">
        <v>0</v>
      </c>
      <c r="BC197" s="472">
        <v>0</v>
      </c>
      <c r="BD197" s="472">
        <v>0</v>
      </c>
      <c r="BE197" s="472">
        <v>0</v>
      </c>
      <c r="BF197" s="472">
        <v>0</v>
      </c>
      <c r="BG197" s="472">
        <v>0</v>
      </c>
      <c r="BH197" s="473">
        <f t="shared" si="77"/>
        <v>0</v>
      </c>
      <c r="BI197" s="474">
        <v>0</v>
      </c>
      <c r="BJ197" s="472">
        <v>0</v>
      </c>
      <c r="BK197" s="472">
        <v>0</v>
      </c>
      <c r="BL197" s="472">
        <v>0</v>
      </c>
      <c r="BM197" s="472">
        <v>0</v>
      </c>
      <c r="BN197" s="472">
        <v>0</v>
      </c>
      <c r="BO197" s="472">
        <v>0</v>
      </c>
      <c r="BP197" s="472">
        <v>0</v>
      </c>
      <c r="BQ197" s="472">
        <v>0</v>
      </c>
      <c r="BR197" s="472">
        <v>0</v>
      </c>
      <c r="BS197" s="472">
        <v>0</v>
      </c>
      <c r="BT197" s="472">
        <v>0</v>
      </c>
      <c r="BU197" s="472">
        <v>0</v>
      </c>
      <c r="BV197" s="472">
        <v>0</v>
      </c>
      <c r="BW197" s="472">
        <v>0</v>
      </c>
      <c r="BX197" s="472">
        <v>0</v>
      </c>
      <c r="BY197" s="475">
        <f t="shared" si="78"/>
        <v>0</v>
      </c>
      <c r="BZ197" s="471">
        <v>0</v>
      </c>
      <c r="CA197" s="472">
        <v>0</v>
      </c>
      <c r="CB197" s="472">
        <v>0</v>
      </c>
      <c r="CC197" s="472">
        <v>0</v>
      </c>
      <c r="CD197" s="472">
        <v>0</v>
      </c>
      <c r="CE197" s="472">
        <v>0</v>
      </c>
      <c r="CF197" s="472">
        <v>0</v>
      </c>
      <c r="CG197" s="472">
        <v>0</v>
      </c>
      <c r="CH197" s="472">
        <v>0</v>
      </c>
      <c r="CI197" s="472">
        <v>0</v>
      </c>
      <c r="CJ197" s="472">
        <v>0</v>
      </c>
      <c r="CK197" s="472">
        <v>0</v>
      </c>
      <c r="CL197" s="472">
        <v>0</v>
      </c>
      <c r="CM197" s="472">
        <v>0</v>
      </c>
      <c r="CN197" s="472">
        <v>0</v>
      </c>
      <c r="CO197" s="472">
        <v>0</v>
      </c>
      <c r="CP197" s="473">
        <f t="shared" si="79"/>
        <v>0</v>
      </c>
      <c r="CQ197" s="461" t="s">
        <v>305</v>
      </c>
    </row>
    <row r="198" spans="1:95" x14ac:dyDescent="0.25">
      <c r="A198" s="457" t="s">
        <v>502</v>
      </c>
      <c r="B198" s="488" t="s">
        <v>14</v>
      </c>
      <c r="C198" s="459" t="s">
        <v>1204</v>
      </c>
      <c r="D198" s="460" t="s">
        <v>1178</v>
      </c>
      <c r="E198" s="461" t="s">
        <v>267</v>
      </c>
      <c r="F198" s="462" t="s">
        <v>302</v>
      </c>
      <c r="G198" s="463" t="s">
        <v>37</v>
      </c>
      <c r="H198" s="464">
        <v>4103</v>
      </c>
      <c r="I198" s="458" t="s">
        <v>201</v>
      </c>
      <c r="J198" s="459" t="s">
        <v>777</v>
      </c>
      <c r="K198" s="459" t="s">
        <v>1500</v>
      </c>
      <c r="L198" s="459" t="s">
        <v>69</v>
      </c>
      <c r="M198" s="467">
        <v>4103054</v>
      </c>
      <c r="N198" s="459" t="s">
        <v>70</v>
      </c>
      <c r="O198" s="467">
        <v>410305400</v>
      </c>
      <c r="P198" s="481" t="s">
        <v>2197</v>
      </c>
      <c r="Q198" s="468">
        <v>1</v>
      </c>
      <c r="R198" s="469">
        <v>1</v>
      </c>
      <c r="S198" s="469">
        <v>1</v>
      </c>
      <c r="T198" s="469">
        <v>1</v>
      </c>
      <c r="U198" s="470">
        <f>Q198+R198+S198+T198</f>
        <v>4</v>
      </c>
      <c r="V198" s="471">
        <f t="shared" si="71"/>
        <v>11977238.4</v>
      </c>
      <c r="W198" s="472">
        <f t="shared" si="72"/>
        <v>16500000</v>
      </c>
      <c r="X198" s="472">
        <f t="shared" si="73"/>
        <v>18000000</v>
      </c>
      <c r="Y198" s="472">
        <f t="shared" si="74"/>
        <v>20000000</v>
      </c>
      <c r="Z198" s="473">
        <f t="shared" si="75"/>
        <v>66477238.399999999</v>
      </c>
      <c r="AA198" s="474">
        <v>11977238.4</v>
      </c>
      <c r="AB198" s="472">
        <v>0</v>
      </c>
      <c r="AC198" s="472">
        <v>0</v>
      </c>
      <c r="AD198" s="472">
        <v>0</v>
      </c>
      <c r="AE198" s="472">
        <v>0</v>
      </c>
      <c r="AF198" s="472">
        <v>0</v>
      </c>
      <c r="AG198" s="472">
        <v>0</v>
      </c>
      <c r="AH198" s="472">
        <v>0</v>
      </c>
      <c r="AI198" s="472">
        <v>0</v>
      </c>
      <c r="AJ198" s="472">
        <v>0</v>
      </c>
      <c r="AK198" s="472">
        <v>0</v>
      </c>
      <c r="AL198" s="472">
        <v>0</v>
      </c>
      <c r="AM198" s="472">
        <v>0</v>
      </c>
      <c r="AN198" s="472">
        <v>0</v>
      </c>
      <c r="AO198" s="472">
        <v>0</v>
      </c>
      <c r="AP198" s="472">
        <v>0</v>
      </c>
      <c r="AQ198" s="475">
        <f t="shared" si="76"/>
        <v>11977238.4</v>
      </c>
      <c r="AR198" s="471">
        <v>16500000</v>
      </c>
      <c r="AS198" s="472">
        <v>0</v>
      </c>
      <c r="AT198" s="472">
        <v>0</v>
      </c>
      <c r="AU198" s="472">
        <v>0</v>
      </c>
      <c r="AV198" s="472">
        <v>0</v>
      </c>
      <c r="AW198" s="472">
        <v>0</v>
      </c>
      <c r="AX198" s="472">
        <v>0</v>
      </c>
      <c r="AY198" s="472">
        <v>0</v>
      </c>
      <c r="AZ198" s="472">
        <v>0</v>
      </c>
      <c r="BA198" s="472">
        <v>0</v>
      </c>
      <c r="BB198" s="472">
        <v>0</v>
      </c>
      <c r="BC198" s="472">
        <v>0</v>
      </c>
      <c r="BD198" s="472">
        <v>0</v>
      </c>
      <c r="BE198" s="472">
        <v>0</v>
      </c>
      <c r="BF198" s="472">
        <v>0</v>
      </c>
      <c r="BG198" s="472">
        <v>0</v>
      </c>
      <c r="BH198" s="473">
        <f t="shared" si="77"/>
        <v>16500000</v>
      </c>
      <c r="BI198" s="474">
        <v>18000000</v>
      </c>
      <c r="BJ198" s="472">
        <v>0</v>
      </c>
      <c r="BK198" s="472">
        <v>0</v>
      </c>
      <c r="BL198" s="472">
        <v>0</v>
      </c>
      <c r="BM198" s="472">
        <v>0</v>
      </c>
      <c r="BN198" s="472">
        <v>0</v>
      </c>
      <c r="BO198" s="472">
        <v>0</v>
      </c>
      <c r="BP198" s="472">
        <v>0</v>
      </c>
      <c r="BQ198" s="472">
        <v>0</v>
      </c>
      <c r="BR198" s="472">
        <v>0</v>
      </c>
      <c r="BS198" s="472">
        <v>0</v>
      </c>
      <c r="BT198" s="472">
        <v>0</v>
      </c>
      <c r="BU198" s="472">
        <v>0</v>
      </c>
      <c r="BV198" s="472">
        <v>0</v>
      </c>
      <c r="BW198" s="472">
        <v>0</v>
      </c>
      <c r="BX198" s="472">
        <v>0</v>
      </c>
      <c r="BY198" s="475">
        <f t="shared" si="78"/>
        <v>18000000</v>
      </c>
      <c r="BZ198" s="471">
        <v>20000000</v>
      </c>
      <c r="CA198" s="472">
        <v>0</v>
      </c>
      <c r="CB198" s="472">
        <v>0</v>
      </c>
      <c r="CC198" s="472">
        <v>0</v>
      </c>
      <c r="CD198" s="472">
        <v>0</v>
      </c>
      <c r="CE198" s="472">
        <v>0</v>
      </c>
      <c r="CF198" s="472">
        <v>0</v>
      </c>
      <c r="CG198" s="472">
        <v>0</v>
      </c>
      <c r="CH198" s="472">
        <v>0</v>
      </c>
      <c r="CI198" s="472">
        <v>0</v>
      </c>
      <c r="CJ198" s="472">
        <v>0</v>
      </c>
      <c r="CK198" s="472">
        <v>0</v>
      </c>
      <c r="CL198" s="472">
        <v>0</v>
      </c>
      <c r="CM198" s="472">
        <v>0</v>
      </c>
      <c r="CN198" s="472">
        <v>0</v>
      </c>
      <c r="CO198" s="472">
        <v>0</v>
      </c>
      <c r="CP198" s="473">
        <f t="shared" si="79"/>
        <v>20000000</v>
      </c>
      <c r="CQ198" s="461" t="s">
        <v>292</v>
      </c>
    </row>
    <row r="199" spans="1:95" x14ac:dyDescent="0.25">
      <c r="A199" s="457" t="s">
        <v>503</v>
      </c>
      <c r="B199" s="488" t="s">
        <v>7</v>
      </c>
      <c r="C199" s="459" t="s">
        <v>1204</v>
      </c>
      <c r="D199" s="460" t="s">
        <v>1211</v>
      </c>
      <c r="E199" s="461" t="s">
        <v>267</v>
      </c>
      <c r="F199" s="462" t="s">
        <v>302</v>
      </c>
      <c r="G199" s="463" t="s">
        <v>37</v>
      </c>
      <c r="H199" s="464">
        <v>4103</v>
      </c>
      <c r="I199" s="458" t="s">
        <v>201</v>
      </c>
      <c r="J199" s="459" t="s">
        <v>778</v>
      </c>
      <c r="K199" s="459" t="s">
        <v>1501</v>
      </c>
      <c r="L199" s="459" t="s">
        <v>1117</v>
      </c>
      <c r="M199" s="467">
        <v>4103025</v>
      </c>
      <c r="N199" s="459" t="s">
        <v>1118</v>
      </c>
      <c r="O199" s="467">
        <v>410302500</v>
      </c>
      <c r="P199" s="481" t="s">
        <v>2197</v>
      </c>
      <c r="Q199" s="468">
        <v>0</v>
      </c>
      <c r="R199" s="469">
        <v>0.2</v>
      </c>
      <c r="S199" s="469">
        <v>0.8</v>
      </c>
      <c r="T199" s="469">
        <v>0</v>
      </c>
      <c r="U199" s="470">
        <f>Q199+R199+S199+T199</f>
        <v>1</v>
      </c>
      <c r="V199" s="471">
        <f t="shared" si="71"/>
        <v>0</v>
      </c>
      <c r="W199" s="472">
        <f t="shared" si="72"/>
        <v>200000000</v>
      </c>
      <c r="X199" s="472">
        <f t="shared" si="73"/>
        <v>800000000</v>
      </c>
      <c r="Y199" s="472">
        <f t="shared" si="74"/>
        <v>0</v>
      </c>
      <c r="Z199" s="473">
        <f t="shared" si="75"/>
        <v>1000000000</v>
      </c>
      <c r="AA199" s="474">
        <v>0</v>
      </c>
      <c r="AB199" s="472">
        <v>0</v>
      </c>
      <c r="AC199" s="472">
        <v>0</v>
      </c>
      <c r="AD199" s="472">
        <v>0</v>
      </c>
      <c r="AE199" s="472">
        <v>0</v>
      </c>
      <c r="AF199" s="472">
        <v>0</v>
      </c>
      <c r="AG199" s="472">
        <v>0</v>
      </c>
      <c r="AH199" s="472">
        <v>0</v>
      </c>
      <c r="AI199" s="472">
        <v>0</v>
      </c>
      <c r="AJ199" s="472">
        <v>0</v>
      </c>
      <c r="AK199" s="472">
        <v>0</v>
      </c>
      <c r="AL199" s="472">
        <v>0</v>
      </c>
      <c r="AM199" s="472">
        <v>0</v>
      </c>
      <c r="AN199" s="472">
        <v>0</v>
      </c>
      <c r="AO199" s="472">
        <v>0</v>
      </c>
      <c r="AP199" s="472">
        <v>0</v>
      </c>
      <c r="AQ199" s="475">
        <f t="shared" si="76"/>
        <v>0</v>
      </c>
      <c r="AR199" s="471">
        <v>0</v>
      </c>
      <c r="AS199" s="472">
        <v>0</v>
      </c>
      <c r="AT199" s="472">
        <v>0</v>
      </c>
      <c r="AU199" s="472">
        <v>0</v>
      </c>
      <c r="AV199" s="472">
        <v>0</v>
      </c>
      <c r="AW199" s="472">
        <v>0</v>
      </c>
      <c r="AX199" s="472">
        <v>0</v>
      </c>
      <c r="AY199" s="472">
        <v>0</v>
      </c>
      <c r="AZ199" s="472">
        <v>0</v>
      </c>
      <c r="BA199" s="472">
        <v>0</v>
      </c>
      <c r="BB199" s="472">
        <v>0</v>
      </c>
      <c r="BC199" s="472">
        <v>0</v>
      </c>
      <c r="BD199" s="472">
        <v>0</v>
      </c>
      <c r="BE199" s="472">
        <v>0</v>
      </c>
      <c r="BF199" s="472">
        <v>200000000</v>
      </c>
      <c r="BG199" s="472">
        <v>0</v>
      </c>
      <c r="BH199" s="473">
        <f t="shared" si="77"/>
        <v>200000000</v>
      </c>
      <c r="BI199" s="474">
        <v>0</v>
      </c>
      <c r="BJ199" s="472">
        <v>0</v>
      </c>
      <c r="BK199" s="472">
        <v>0</v>
      </c>
      <c r="BL199" s="472">
        <v>0</v>
      </c>
      <c r="BM199" s="472">
        <v>0</v>
      </c>
      <c r="BN199" s="472">
        <v>0</v>
      </c>
      <c r="BO199" s="472">
        <v>0</v>
      </c>
      <c r="BP199" s="472">
        <v>0</v>
      </c>
      <c r="BQ199" s="472">
        <v>0</v>
      </c>
      <c r="BR199" s="472">
        <v>0</v>
      </c>
      <c r="BS199" s="472">
        <v>0</v>
      </c>
      <c r="BT199" s="472">
        <v>0</v>
      </c>
      <c r="BU199" s="472">
        <v>0</v>
      </c>
      <c r="BV199" s="472">
        <v>0</v>
      </c>
      <c r="BW199" s="472">
        <v>800000000</v>
      </c>
      <c r="BX199" s="472">
        <v>0</v>
      </c>
      <c r="BY199" s="475">
        <f t="shared" si="78"/>
        <v>800000000</v>
      </c>
      <c r="BZ199" s="471">
        <v>0</v>
      </c>
      <c r="CA199" s="472">
        <v>0</v>
      </c>
      <c r="CB199" s="472">
        <v>0</v>
      </c>
      <c r="CC199" s="472">
        <v>0</v>
      </c>
      <c r="CD199" s="472">
        <v>0</v>
      </c>
      <c r="CE199" s="472">
        <v>0</v>
      </c>
      <c r="CF199" s="472">
        <v>0</v>
      </c>
      <c r="CG199" s="472">
        <v>0</v>
      </c>
      <c r="CH199" s="472">
        <v>0</v>
      </c>
      <c r="CI199" s="472">
        <v>0</v>
      </c>
      <c r="CJ199" s="472">
        <v>0</v>
      </c>
      <c r="CK199" s="472">
        <v>0</v>
      </c>
      <c r="CL199" s="472">
        <v>0</v>
      </c>
      <c r="CM199" s="472">
        <v>0</v>
      </c>
      <c r="CN199" s="472">
        <v>0</v>
      </c>
      <c r="CO199" s="472">
        <v>0</v>
      </c>
      <c r="CP199" s="473">
        <f t="shared" si="79"/>
        <v>0</v>
      </c>
      <c r="CQ199" s="461" t="s">
        <v>292</v>
      </c>
    </row>
    <row r="200" spans="1:95" x14ac:dyDescent="0.25">
      <c r="A200" s="457" t="s">
        <v>504</v>
      </c>
      <c r="B200" s="488" t="s">
        <v>14</v>
      </c>
      <c r="C200" s="459" t="s">
        <v>1204</v>
      </c>
      <c r="D200" s="460" t="s">
        <v>1178</v>
      </c>
      <c r="E200" s="461" t="s">
        <v>267</v>
      </c>
      <c r="F200" s="462" t="s">
        <v>302</v>
      </c>
      <c r="G200" s="463" t="s">
        <v>37</v>
      </c>
      <c r="H200" s="464">
        <v>4103</v>
      </c>
      <c r="I200" s="458" t="s">
        <v>201</v>
      </c>
      <c r="J200" s="459" t="s">
        <v>779</v>
      </c>
      <c r="K200" s="459" t="s">
        <v>1502</v>
      </c>
      <c r="L200" s="459" t="s">
        <v>1119</v>
      </c>
      <c r="M200" s="467">
        <v>4103031</v>
      </c>
      <c r="N200" s="459" t="s">
        <v>1120</v>
      </c>
      <c r="O200" s="467">
        <v>410303100</v>
      </c>
      <c r="P200" s="481" t="s">
        <v>2197</v>
      </c>
      <c r="Q200" s="468">
        <v>0</v>
      </c>
      <c r="R200" s="469">
        <v>0</v>
      </c>
      <c r="S200" s="469">
        <v>1</v>
      </c>
      <c r="T200" s="469">
        <v>0</v>
      </c>
      <c r="U200" s="470">
        <f>Q200+R200+S200+T200</f>
        <v>1</v>
      </c>
      <c r="V200" s="471">
        <f t="shared" si="71"/>
        <v>0</v>
      </c>
      <c r="W200" s="472">
        <f t="shared" si="72"/>
        <v>0</v>
      </c>
      <c r="X200" s="472">
        <f t="shared" si="73"/>
        <v>1000000000</v>
      </c>
      <c r="Y200" s="472">
        <f t="shared" si="74"/>
        <v>0</v>
      </c>
      <c r="Z200" s="473">
        <f t="shared" si="75"/>
        <v>1000000000</v>
      </c>
      <c r="AA200" s="474">
        <v>0</v>
      </c>
      <c r="AB200" s="472">
        <v>0</v>
      </c>
      <c r="AC200" s="472">
        <v>0</v>
      </c>
      <c r="AD200" s="472">
        <v>0</v>
      </c>
      <c r="AE200" s="472">
        <v>0</v>
      </c>
      <c r="AF200" s="472">
        <v>0</v>
      </c>
      <c r="AG200" s="472">
        <v>0</v>
      </c>
      <c r="AH200" s="472">
        <v>0</v>
      </c>
      <c r="AI200" s="472">
        <v>0</v>
      </c>
      <c r="AJ200" s="472">
        <v>0</v>
      </c>
      <c r="AK200" s="472">
        <v>0</v>
      </c>
      <c r="AL200" s="472">
        <v>0</v>
      </c>
      <c r="AM200" s="472">
        <v>0</v>
      </c>
      <c r="AN200" s="472">
        <v>0</v>
      </c>
      <c r="AO200" s="472">
        <v>0</v>
      </c>
      <c r="AP200" s="472">
        <v>0</v>
      </c>
      <c r="AQ200" s="475">
        <f t="shared" si="76"/>
        <v>0</v>
      </c>
      <c r="AR200" s="471">
        <v>0</v>
      </c>
      <c r="AS200" s="472">
        <v>0</v>
      </c>
      <c r="AT200" s="472">
        <v>0</v>
      </c>
      <c r="AU200" s="472">
        <v>0</v>
      </c>
      <c r="AV200" s="472">
        <v>0</v>
      </c>
      <c r="AW200" s="472">
        <v>0</v>
      </c>
      <c r="AX200" s="472">
        <v>0</v>
      </c>
      <c r="AY200" s="472">
        <v>0</v>
      </c>
      <c r="AZ200" s="472">
        <v>0</v>
      </c>
      <c r="BA200" s="472">
        <v>0</v>
      </c>
      <c r="BB200" s="472">
        <v>0</v>
      </c>
      <c r="BC200" s="472">
        <v>0</v>
      </c>
      <c r="BD200" s="472">
        <v>0</v>
      </c>
      <c r="BE200" s="472">
        <v>0</v>
      </c>
      <c r="BF200" s="472">
        <v>0</v>
      </c>
      <c r="BG200" s="472">
        <v>0</v>
      </c>
      <c r="BH200" s="473">
        <f t="shared" si="77"/>
        <v>0</v>
      </c>
      <c r="BI200" s="474">
        <v>0</v>
      </c>
      <c r="BJ200" s="472">
        <v>0</v>
      </c>
      <c r="BK200" s="472">
        <v>0</v>
      </c>
      <c r="BL200" s="472">
        <v>0</v>
      </c>
      <c r="BM200" s="472">
        <v>0</v>
      </c>
      <c r="BN200" s="472">
        <v>0</v>
      </c>
      <c r="BO200" s="472">
        <v>0</v>
      </c>
      <c r="BP200" s="472">
        <v>0</v>
      </c>
      <c r="BQ200" s="472">
        <v>0</v>
      </c>
      <c r="BR200" s="472">
        <v>0</v>
      </c>
      <c r="BS200" s="472">
        <v>0</v>
      </c>
      <c r="BT200" s="472">
        <v>0</v>
      </c>
      <c r="BU200" s="472">
        <v>0</v>
      </c>
      <c r="BV200" s="472">
        <v>0</v>
      </c>
      <c r="BW200" s="472">
        <v>1000000000</v>
      </c>
      <c r="BX200" s="472">
        <v>0</v>
      </c>
      <c r="BY200" s="475">
        <f t="shared" si="78"/>
        <v>1000000000</v>
      </c>
      <c r="BZ200" s="471">
        <v>0</v>
      </c>
      <c r="CA200" s="472">
        <v>0</v>
      </c>
      <c r="CB200" s="472">
        <v>0</v>
      </c>
      <c r="CC200" s="472">
        <v>0</v>
      </c>
      <c r="CD200" s="472">
        <v>0</v>
      </c>
      <c r="CE200" s="472">
        <v>0</v>
      </c>
      <c r="CF200" s="472">
        <v>0</v>
      </c>
      <c r="CG200" s="472">
        <v>0</v>
      </c>
      <c r="CH200" s="472">
        <v>0</v>
      </c>
      <c r="CI200" s="472">
        <v>0</v>
      </c>
      <c r="CJ200" s="472">
        <v>0</v>
      </c>
      <c r="CK200" s="472">
        <v>0</v>
      </c>
      <c r="CL200" s="472">
        <v>0</v>
      </c>
      <c r="CM200" s="472">
        <v>0</v>
      </c>
      <c r="CN200" s="472">
        <v>0</v>
      </c>
      <c r="CO200" s="472">
        <v>0</v>
      </c>
      <c r="CP200" s="473">
        <f t="shared" si="79"/>
        <v>0</v>
      </c>
      <c r="CQ200" s="461" t="s">
        <v>292</v>
      </c>
    </row>
    <row r="201" spans="1:95" x14ac:dyDescent="0.25">
      <c r="A201" s="457" t="s">
        <v>505</v>
      </c>
      <c r="B201" s="488" t="s">
        <v>14</v>
      </c>
      <c r="C201" s="459" t="s">
        <v>1204</v>
      </c>
      <c r="D201" s="460" t="s">
        <v>1178</v>
      </c>
      <c r="E201" s="461" t="s">
        <v>267</v>
      </c>
      <c r="F201" s="462" t="s">
        <v>302</v>
      </c>
      <c r="G201" s="463" t="s">
        <v>37</v>
      </c>
      <c r="H201" s="464">
        <v>4103</v>
      </c>
      <c r="I201" s="458" t="s">
        <v>201</v>
      </c>
      <c r="J201" s="459" t="s">
        <v>780</v>
      </c>
      <c r="K201" s="459" t="s">
        <v>1503</v>
      </c>
      <c r="L201" s="459" t="s">
        <v>69</v>
      </c>
      <c r="M201" s="467">
        <v>4103054</v>
      </c>
      <c r="N201" s="459" t="s">
        <v>70</v>
      </c>
      <c r="O201" s="467">
        <v>410305400</v>
      </c>
      <c r="P201" s="481" t="s">
        <v>2198</v>
      </c>
      <c r="Q201" s="468">
        <v>1</v>
      </c>
      <c r="R201" s="469">
        <v>1</v>
      </c>
      <c r="S201" s="469">
        <v>1</v>
      </c>
      <c r="T201" s="469">
        <v>1</v>
      </c>
      <c r="U201" s="470">
        <v>1</v>
      </c>
      <c r="V201" s="471">
        <f t="shared" si="71"/>
        <v>11977238.4</v>
      </c>
      <c r="W201" s="472">
        <f t="shared" si="72"/>
        <v>16500000</v>
      </c>
      <c r="X201" s="472">
        <f t="shared" si="73"/>
        <v>18000000</v>
      </c>
      <c r="Y201" s="472">
        <f t="shared" si="74"/>
        <v>20000000</v>
      </c>
      <c r="Z201" s="473">
        <f t="shared" si="75"/>
        <v>66477238.399999999</v>
      </c>
      <c r="AA201" s="474">
        <v>11977238.4</v>
      </c>
      <c r="AB201" s="472">
        <v>0</v>
      </c>
      <c r="AC201" s="472">
        <v>0</v>
      </c>
      <c r="AD201" s="472">
        <v>0</v>
      </c>
      <c r="AE201" s="472">
        <v>0</v>
      </c>
      <c r="AF201" s="472">
        <v>0</v>
      </c>
      <c r="AG201" s="472">
        <v>0</v>
      </c>
      <c r="AH201" s="472">
        <v>0</v>
      </c>
      <c r="AI201" s="472">
        <v>0</v>
      </c>
      <c r="AJ201" s="472">
        <v>0</v>
      </c>
      <c r="AK201" s="472">
        <v>0</v>
      </c>
      <c r="AL201" s="472">
        <v>0</v>
      </c>
      <c r="AM201" s="472">
        <v>0</v>
      </c>
      <c r="AN201" s="472">
        <v>0</v>
      </c>
      <c r="AO201" s="472">
        <v>0</v>
      </c>
      <c r="AP201" s="472">
        <v>0</v>
      </c>
      <c r="AQ201" s="475">
        <f t="shared" si="76"/>
        <v>11977238.4</v>
      </c>
      <c r="AR201" s="471">
        <v>16500000</v>
      </c>
      <c r="AS201" s="472">
        <v>0</v>
      </c>
      <c r="AT201" s="472">
        <v>0</v>
      </c>
      <c r="AU201" s="472">
        <v>0</v>
      </c>
      <c r="AV201" s="472">
        <v>0</v>
      </c>
      <c r="AW201" s="472">
        <v>0</v>
      </c>
      <c r="AX201" s="472">
        <v>0</v>
      </c>
      <c r="AY201" s="472">
        <v>0</v>
      </c>
      <c r="AZ201" s="472">
        <v>0</v>
      </c>
      <c r="BA201" s="472">
        <v>0</v>
      </c>
      <c r="BB201" s="472">
        <v>0</v>
      </c>
      <c r="BC201" s="472">
        <v>0</v>
      </c>
      <c r="BD201" s="472">
        <v>0</v>
      </c>
      <c r="BE201" s="472">
        <v>0</v>
      </c>
      <c r="BF201" s="472">
        <v>0</v>
      </c>
      <c r="BG201" s="472">
        <v>0</v>
      </c>
      <c r="BH201" s="473">
        <f t="shared" si="77"/>
        <v>16500000</v>
      </c>
      <c r="BI201" s="474">
        <v>18000000</v>
      </c>
      <c r="BJ201" s="472">
        <v>0</v>
      </c>
      <c r="BK201" s="472">
        <v>0</v>
      </c>
      <c r="BL201" s="472">
        <v>0</v>
      </c>
      <c r="BM201" s="472">
        <v>0</v>
      </c>
      <c r="BN201" s="472">
        <v>0</v>
      </c>
      <c r="BO201" s="472">
        <v>0</v>
      </c>
      <c r="BP201" s="472">
        <v>0</v>
      </c>
      <c r="BQ201" s="472">
        <v>0</v>
      </c>
      <c r="BR201" s="472">
        <v>0</v>
      </c>
      <c r="BS201" s="472">
        <v>0</v>
      </c>
      <c r="BT201" s="472">
        <v>0</v>
      </c>
      <c r="BU201" s="472">
        <v>0</v>
      </c>
      <c r="BV201" s="472">
        <v>0</v>
      </c>
      <c r="BW201" s="472">
        <v>0</v>
      </c>
      <c r="BX201" s="472">
        <v>0</v>
      </c>
      <c r="BY201" s="475">
        <f t="shared" si="78"/>
        <v>18000000</v>
      </c>
      <c r="BZ201" s="471">
        <v>20000000</v>
      </c>
      <c r="CA201" s="472">
        <v>0</v>
      </c>
      <c r="CB201" s="472">
        <v>0</v>
      </c>
      <c r="CC201" s="472">
        <v>0</v>
      </c>
      <c r="CD201" s="472">
        <v>0</v>
      </c>
      <c r="CE201" s="472">
        <v>0</v>
      </c>
      <c r="CF201" s="472">
        <v>0</v>
      </c>
      <c r="CG201" s="472">
        <v>0</v>
      </c>
      <c r="CH201" s="472">
        <v>0</v>
      </c>
      <c r="CI201" s="472">
        <v>0</v>
      </c>
      <c r="CJ201" s="472">
        <v>0</v>
      </c>
      <c r="CK201" s="472">
        <v>0</v>
      </c>
      <c r="CL201" s="472">
        <v>0</v>
      </c>
      <c r="CM201" s="472">
        <v>0</v>
      </c>
      <c r="CN201" s="472">
        <v>0</v>
      </c>
      <c r="CO201" s="472">
        <v>0</v>
      </c>
      <c r="CP201" s="473">
        <f t="shared" si="79"/>
        <v>20000000</v>
      </c>
      <c r="CQ201" s="461" t="s">
        <v>292</v>
      </c>
    </row>
    <row r="202" spans="1:95" x14ac:dyDescent="0.25">
      <c r="A202" s="457" t="s">
        <v>506</v>
      </c>
      <c r="B202" s="488" t="s">
        <v>14</v>
      </c>
      <c r="C202" s="459" t="s">
        <v>1204</v>
      </c>
      <c r="D202" s="460" t="s">
        <v>1179</v>
      </c>
      <c r="E202" s="461" t="s">
        <v>267</v>
      </c>
      <c r="F202" s="462" t="s">
        <v>302</v>
      </c>
      <c r="G202" s="463" t="s">
        <v>37</v>
      </c>
      <c r="H202" s="464">
        <v>4103</v>
      </c>
      <c r="I202" s="458" t="s">
        <v>201</v>
      </c>
      <c r="J202" s="459" t="s">
        <v>781</v>
      </c>
      <c r="K202" s="459" t="s">
        <v>1504</v>
      </c>
      <c r="L202" s="459" t="s">
        <v>71</v>
      </c>
      <c r="M202" s="467">
        <v>4103052</v>
      </c>
      <c r="N202" s="459" t="s">
        <v>1121</v>
      </c>
      <c r="O202" s="467">
        <v>410305202</v>
      </c>
      <c r="P202" s="481" t="s">
        <v>2197</v>
      </c>
      <c r="Q202" s="468">
        <v>1</v>
      </c>
      <c r="R202" s="469">
        <v>1</v>
      </c>
      <c r="S202" s="469">
        <v>1</v>
      </c>
      <c r="T202" s="469">
        <v>1</v>
      </c>
      <c r="U202" s="470">
        <v>1</v>
      </c>
      <c r="V202" s="471">
        <f t="shared" si="71"/>
        <v>5000000</v>
      </c>
      <c r="W202" s="472">
        <f t="shared" si="72"/>
        <v>5000000</v>
      </c>
      <c r="X202" s="472">
        <f t="shared" si="73"/>
        <v>5000000</v>
      </c>
      <c r="Y202" s="472">
        <f t="shared" si="74"/>
        <v>5000000</v>
      </c>
      <c r="Z202" s="473">
        <f t="shared" si="75"/>
        <v>20000000</v>
      </c>
      <c r="AA202" s="474">
        <v>5000000</v>
      </c>
      <c r="AB202" s="472">
        <v>0</v>
      </c>
      <c r="AC202" s="472">
        <v>0</v>
      </c>
      <c r="AD202" s="472">
        <v>0</v>
      </c>
      <c r="AE202" s="472">
        <v>0</v>
      </c>
      <c r="AF202" s="472">
        <v>0</v>
      </c>
      <c r="AG202" s="472">
        <v>0</v>
      </c>
      <c r="AH202" s="472">
        <v>0</v>
      </c>
      <c r="AI202" s="472">
        <v>0</v>
      </c>
      <c r="AJ202" s="472">
        <v>0</v>
      </c>
      <c r="AK202" s="472">
        <v>0</v>
      </c>
      <c r="AL202" s="472">
        <v>0</v>
      </c>
      <c r="AM202" s="472">
        <v>0</v>
      </c>
      <c r="AN202" s="472">
        <v>0</v>
      </c>
      <c r="AO202" s="472">
        <v>0</v>
      </c>
      <c r="AP202" s="472">
        <v>0</v>
      </c>
      <c r="AQ202" s="475">
        <f t="shared" si="76"/>
        <v>5000000</v>
      </c>
      <c r="AR202" s="471">
        <v>5000000</v>
      </c>
      <c r="AS202" s="472">
        <v>0</v>
      </c>
      <c r="AT202" s="472">
        <v>0</v>
      </c>
      <c r="AU202" s="472">
        <v>0</v>
      </c>
      <c r="AV202" s="472">
        <v>0</v>
      </c>
      <c r="AW202" s="472">
        <v>0</v>
      </c>
      <c r="AX202" s="472">
        <v>0</v>
      </c>
      <c r="AY202" s="472">
        <v>0</v>
      </c>
      <c r="AZ202" s="472">
        <v>0</v>
      </c>
      <c r="BA202" s="472">
        <v>0</v>
      </c>
      <c r="BB202" s="472">
        <v>0</v>
      </c>
      <c r="BC202" s="472">
        <v>0</v>
      </c>
      <c r="BD202" s="472">
        <v>0</v>
      </c>
      <c r="BE202" s="472">
        <v>0</v>
      </c>
      <c r="BF202" s="472">
        <v>0</v>
      </c>
      <c r="BG202" s="472">
        <v>0</v>
      </c>
      <c r="BH202" s="473">
        <f t="shared" si="77"/>
        <v>5000000</v>
      </c>
      <c r="BI202" s="474">
        <v>5000000</v>
      </c>
      <c r="BJ202" s="472">
        <v>0</v>
      </c>
      <c r="BK202" s="472">
        <v>0</v>
      </c>
      <c r="BL202" s="472">
        <v>0</v>
      </c>
      <c r="BM202" s="472">
        <v>0</v>
      </c>
      <c r="BN202" s="472">
        <v>0</v>
      </c>
      <c r="BO202" s="472">
        <v>0</v>
      </c>
      <c r="BP202" s="472">
        <v>0</v>
      </c>
      <c r="BQ202" s="472">
        <v>0</v>
      </c>
      <c r="BR202" s="472">
        <v>0</v>
      </c>
      <c r="BS202" s="472">
        <v>0</v>
      </c>
      <c r="BT202" s="472">
        <v>0</v>
      </c>
      <c r="BU202" s="472">
        <v>0</v>
      </c>
      <c r="BV202" s="472">
        <v>0</v>
      </c>
      <c r="BW202" s="472">
        <v>0</v>
      </c>
      <c r="BX202" s="472">
        <v>0</v>
      </c>
      <c r="BY202" s="475">
        <f t="shared" si="78"/>
        <v>5000000</v>
      </c>
      <c r="BZ202" s="471">
        <v>5000000</v>
      </c>
      <c r="CA202" s="472">
        <v>0</v>
      </c>
      <c r="CB202" s="472">
        <v>0</v>
      </c>
      <c r="CC202" s="472">
        <v>0</v>
      </c>
      <c r="CD202" s="472">
        <v>0</v>
      </c>
      <c r="CE202" s="472">
        <v>0</v>
      </c>
      <c r="CF202" s="472">
        <v>0</v>
      </c>
      <c r="CG202" s="472">
        <v>0</v>
      </c>
      <c r="CH202" s="472">
        <v>0</v>
      </c>
      <c r="CI202" s="472">
        <v>0</v>
      </c>
      <c r="CJ202" s="472">
        <v>0</v>
      </c>
      <c r="CK202" s="472">
        <v>0</v>
      </c>
      <c r="CL202" s="472">
        <v>0</v>
      </c>
      <c r="CM202" s="472">
        <v>0</v>
      </c>
      <c r="CN202" s="472">
        <v>0</v>
      </c>
      <c r="CO202" s="472">
        <v>0</v>
      </c>
      <c r="CP202" s="473">
        <f t="shared" si="79"/>
        <v>5000000</v>
      </c>
      <c r="CQ202" s="461" t="s">
        <v>292</v>
      </c>
    </row>
    <row r="203" spans="1:95" x14ac:dyDescent="0.25">
      <c r="A203" s="457" t="s">
        <v>507</v>
      </c>
      <c r="B203" s="488" t="s">
        <v>14</v>
      </c>
      <c r="C203" s="459" t="s">
        <v>1204</v>
      </c>
      <c r="D203" s="460" t="s">
        <v>1178</v>
      </c>
      <c r="E203" s="461" t="s">
        <v>267</v>
      </c>
      <c r="F203" s="462" t="s">
        <v>302</v>
      </c>
      <c r="G203" s="463" t="s">
        <v>37</v>
      </c>
      <c r="H203" s="464">
        <v>4103</v>
      </c>
      <c r="I203" s="458" t="s">
        <v>201</v>
      </c>
      <c r="J203" s="459" t="s">
        <v>1712</v>
      </c>
      <c r="K203" s="459" t="s">
        <v>1505</v>
      </c>
      <c r="L203" s="459" t="s">
        <v>1109</v>
      </c>
      <c r="M203" s="467">
        <v>4102051</v>
      </c>
      <c r="N203" s="459" t="s">
        <v>1110</v>
      </c>
      <c r="O203" s="467">
        <v>410205100</v>
      </c>
      <c r="P203" s="481" t="s">
        <v>2197</v>
      </c>
      <c r="Q203" s="468">
        <v>0</v>
      </c>
      <c r="R203" s="469">
        <v>0</v>
      </c>
      <c r="S203" s="469">
        <v>2</v>
      </c>
      <c r="T203" s="469">
        <v>1</v>
      </c>
      <c r="U203" s="470">
        <f>Q203+R203+S203+T203</f>
        <v>3</v>
      </c>
      <c r="V203" s="471">
        <f t="shared" ref="V203:V259" si="80">AQ203</f>
        <v>0</v>
      </c>
      <c r="W203" s="472">
        <f t="shared" ref="W203:W259" si="81">BH203</f>
        <v>0</v>
      </c>
      <c r="X203" s="472">
        <f t="shared" ref="X203:X259" si="82">BY203</f>
        <v>80000000</v>
      </c>
      <c r="Y203" s="472">
        <f t="shared" ref="Y203:Y259" si="83">CP203</f>
        <v>40000000</v>
      </c>
      <c r="Z203" s="473">
        <f t="shared" ref="Z203:Z259" si="84">SUM(V203:Y203)</f>
        <v>120000000</v>
      </c>
      <c r="AA203" s="474">
        <v>0</v>
      </c>
      <c r="AB203" s="472">
        <v>0</v>
      </c>
      <c r="AC203" s="472">
        <v>0</v>
      </c>
      <c r="AD203" s="472">
        <v>0</v>
      </c>
      <c r="AE203" s="472">
        <v>0</v>
      </c>
      <c r="AF203" s="472">
        <v>0</v>
      </c>
      <c r="AG203" s="472">
        <v>0</v>
      </c>
      <c r="AH203" s="472">
        <v>0</v>
      </c>
      <c r="AI203" s="472">
        <v>0</v>
      </c>
      <c r="AJ203" s="472">
        <v>0</v>
      </c>
      <c r="AK203" s="472">
        <v>0</v>
      </c>
      <c r="AL203" s="472">
        <v>0</v>
      </c>
      <c r="AM203" s="472">
        <v>0</v>
      </c>
      <c r="AN203" s="472">
        <v>0</v>
      </c>
      <c r="AO203" s="472">
        <v>0</v>
      </c>
      <c r="AP203" s="472">
        <v>0</v>
      </c>
      <c r="AQ203" s="475">
        <f t="shared" ref="AQ203:AQ259" si="85">SUM(AA203:AP203)</f>
        <v>0</v>
      </c>
      <c r="AR203" s="471">
        <v>0</v>
      </c>
      <c r="AS203" s="472">
        <v>0</v>
      </c>
      <c r="AT203" s="472">
        <v>0</v>
      </c>
      <c r="AU203" s="472">
        <v>0</v>
      </c>
      <c r="AV203" s="472">
        <v>0</v>
      </c>
      <c r="AW203" s="472">
        <v>0</v>
      </c>
      <c r="AX203" s="472">
        <v>0</v>
      </c>
      <c r="AY203" s="472">
        <v>0</v>
      </c>
      <c r="AZ203" s="472">
        <v>0</v>
      </c>
      <c r="BA203" s="472">
        <v>0</v>
      </c>
      <c r="BB203" s="472">
        <v>0</v>
      </c>
      <c r="BC203" s="472">
        <v>0</v>
      </c>
      <c r="BD203" s="472">
        <v>0</v>
      </c>
      <c r="BE203" s="472">
        <v>0</v>
      </c>
      <c r="BF203" s="472">
        <v>0</v>
      </c>
      <c r="BG203" s="472">
        <v>0</v>
      </c>
      <c r="BH203" s="473">
        <f t="shared" ref="BH203:BH259" si="86">SUM(AR203:BG203)</f>
        <v>0</v>
      </c>
      <c r="BI203" s="474">
        <v>80000000</v>
      </c>
      <c r="BJ203" s="472">
        <v>0</v>
      </c>
      <c r="BK203" s="472">
        <v>0</v>
      </c>
      <c r="BL203" s="472">
        <v>0</v>
      </c>
      <c r="BM203" s="472">
        <v>0</v>
      </c>
      <c r="BN203" s="472">
        <v>0</v>
      </c>
      <c r="BO203" s="472">
        <v>0</v>
      </c>
      <c r="BP203" s="472">
        <v>0</v>
      </c>
      <c r="BQ203" s="472">
        <v>0</v>
      </c>
      <c r="BR203" s="472">
        <v>0</v>
      </c>
      <c r="BS203" s="472">
        <v>0</v>
      </c>
      <c r="BT203" s="472">
        <v>0</v>
      </c>
      <c r="BU203" s="472">
        <v>0</v>
      </c>
      <c r="BV203" s="472">
        <v>0</v>
      </c>
      <c r="BW203" s="472">
        <v>0</v>
      </c>
      <c r="BX203" s="472">
        <v>0</v>
      </c>
      <c r="BY203" s="475">
        <f t="shared" ref="BY203:BY259" si="87">SUM(BI203:BX203)</f>
        <v>80000000</v>
      </c>
      <c r="BZ203" s="471">
        <v>20000000</v>
      </c>
      <c r="CA203" s="472">
        <v>20000000</v>
      </c>
      <c r="CB203" s="472">
        <v>0</v>
      </c>
      <c r="CC203" s="472">
        <v>0</v>
      </c>
      <c r="CD203" s="472">
        <v>0</v>
      </c>
      <c r="CE203" s="472">
        <v>0</v>
      </c>
      <c r="CF203" s="472">
        <v>0</v>
      </c>
      <c r="CG203" s="472">
        <v>0</v>
      </c>
      <c r="CH203" s="472">
        <v>0</v>
      </c>
      <c r="CI203" s="472">
        <v>0</v>
      </c>
      <c r="CJ203" s="472">
        <v>0</v>
      </c>
      <c r="CK203" s="472">
        <v>0</v>
      </c>
      <c r="CL203" s="472">
        <v>0</v>
      </c>
      <c r="CM203" s="472">
        <v>0</v>
      </c>
      <c r="CN203" s="472">
        <v>0</v>
      </c>
      <c r="CO203" s="472">
        <v>0</v>
      </c>
      <c r="CP203" s="473">
        <f t="shared" ref="CP203:CP259" si="88">SUM(BZ203:CO203)</f>
        <v>40000000</v>
      </c>
      <c r="CQ203" s="461" t="s">
        <v>292</v>
      </c>
    </row>
    <row r="204" spans="1:95" x14ac:dyDescent="0.25">
      <c r="A204" s="457" t="s">
        <v>508</v>
      </c>
      <c r="B204" s="488" t="s">
        <v>14</v>
      </c>
      <c r="C204" s="459" t="s">
        <v>1204</v>
      </c>
      <c r="D204" s="460" t="s">
        <v>1178</v>
      </c>
      <c r="E204" s="461" t="s">
        <v>267</v>
      </c>
      <c r="F204" s="462" t="s">
        <v>302</v>
      </c>
      <c r="G204" s="463" t="s">
        <v>37</v>
      </c>
      <c r="H204" s="464">
        <v>4103</v>
      </c>
      <c r="I204" s="458" t="s">
        <v>201</v>
      </c>
      <c r="J204" s="459" t="s">
        <v>782</v>
      </c>
      <c r="K204" s="459" t="s">
        <v>1506</v>
      </c>
      <c r="L204" s="459" t="s">
        <v>69</v>
      </c>
      <c r="M204" s="467">
        <v>4103054</v>
      </c>
      <c r="N204" s="459" t="s">
        <v>70</v>
      </c>
      <c r="O204" s="467">
        <v>410305400</v>
      </c>
      <c r="P204" s="481" t="s">
        <v>2198</v>
      </c>
      <c r="Q204" s="468">
        <v>1</v>
      </c>
      <c r="R204" s="469">
        <v>1</v>
      </c>
      <c r="S204" s="469">
        <v>1</v>
      </c>
      <c r="T204" s="469">
        <v>1</v>
      </c>
      <c r="U204" s="470">
        <v>1</v>
      </c>
      <c r="V204" s="471">
        <f t="shared" si="80"/>
        <v>5000000</v>
      </c>
      <c r="W204" s="472">
        <f t="shared" si="81"/>
        <v>16500000</v>
      </c>
      <c r="X204" s="472">
        <f t="shared" si="82"/>
        <v>18000000</v>
      </c>
      <c r="Y204" s="472">
        <f t="shared" si="83"/>
        <v>20000000</v>
      </c>
      <c r="Z204" s="473">
        <f t="shared" si="84"/>
        <v>59500000</v>
      </c>
      <c r="AA204" s="474">
        <v>5000000</v>
      </c>
      <c r="AB204" s="472">
        <v>0</v>
      </c>
      <c r="AC204" s="472">
        <v>0</v>
      </c>
      <c r="AD204" s="472">
        <v>0</v>
      </c>
      <c r="AE204" s="472">
        <v>0</v>
      </c>
      <c r="AF204" s="472">
        <v>0</v>
      </c>
      <c r="AG204" s="472">
        <v>0</v>
      </c>
      <c r="AH204" s="472">
        <v>0</v>
      </c>
      <c r="AI204" s="472">
        <v>0</v>
      </c>
      <c r="AJ204" s="472">
        <v>0</v>
      </c>
      <c r="AK204" s="472">
        <v>0</v>
      </c>
      <c r="AL204" s="472">
        <v>0</v>
      </c>
      <c r="AM204" s="472">
        <v>0</v>
      </c>
      <c r="AN204" s="472">
        <v>0</v>
      </c>
      <c r="AO204" s="472">
        <v>0</v>
      </c>
      <c r="AP204" s="472">
        <v>0</v>
      </c>
      <c r="AQ204" s="475">
        <f t="shared" si="85"/>
        <v>5000000</v>
      </c>
      <c r="AR204" s="471">
        <v>16500000</v>
      </c>
      <c r="AS204" s="472">
        <v>0</v>
      </c>
      <c r="AT204" s="472">
        <v>0</v>
      </c>
      <c r="AU204" s="472">
        <v>0</v>
      </c>
      <c r="AV204" s="472">
        <v>0</v>
      </c>
      <c r="AW204" s="472">
        <v>0</v>
      </c>
      <c r="AX204" s="472">
        <v>0</v>
      </c>
      <c r="AY204" s="472">
        <v>0</v>
      </c>
      <c r="AZ204" s="472">
        <v>0</v>
      </c>
      <c r="BA204" s="472">
        <v>0</v>
      </c>
      <c r="BB204" s="472">
        <v>0</v>
      </c>
      <c r="BC204" s="472">
        <v>0</v>
      </c>
      <c r="BD204" s="472">
        <v>0</v>
      </c>
      <c r="BE204" s="472">
        <v>0</v>
      </c>
      <c r="BF204" s="472">
        <v>0</v>
      </c>
      <c r="BG204" s="472">
        <v>0</v>
      </c>
      <c r="BH204" s="473">
        <f t="shared" si="86"/>
        <v>16500000</v>
      </c>
      <c r="BI204" s="474">
        <v>18000000</v>
      </c>
      <c r="BJ204" s="472">
        <v>0</v>
      </c>
      <c r="BK204" s="472">
        <v>0</v>
      </c>
      <c r="BL204" s="472">
        <v>0</v>
      </c>
      <c r="BM204" s="472">
        <v>0</v>
      </c>
      <c r="BN204" s="472">
        <v>0</v>
      </c>
      <c r="BO204" s="472">
        <v>0</v>
      </c>
      <c r="BP204" s="472">
        <v>0</v>
      </c>
      <c r="BQ204" s="472">
        <v>0</v>
      </c>
      <c r="BR204" s="472">
        <v>0</v>
      </c>
      <c r="BS204" s="472">
        <v>0</v>
      </c>
      <c r="BT204" s="472">
        <v>0</v>
      </c>
      <c r="BU204" s="472">
        <v>0</v>
      </c>
      <c r="BV204" s="472">
        <v>0</v>
      </c>
      <c r="BW204" s="472">
        <v>0</v>
      </c>
      <c r="BX204" s="472">
        <v>0</v>
      </c>
      <c r="BY204" s="475">
        <f t="shared" si="87"/>
        <v>18000000</v>
      </c>
      <c r="BZ204" s="471">
        <v>20000000</v>
      </c>
      <c r="CA204" s="472">
        <v>0</v>
      </c>
      <c r="CB204" s="472">
        <v>0</v>
      </c>
      <c r="CC204" s="472">
        <v>0</v>
      </c>
      <c r="CD204" s="472">
        <v>0</v>
      </c>
      <c r="CE204" s="472">
        <v>0</v>
      </c>
      <c r="CF204" s="472">
        <v>0</v>
      </c>
      <c r="CG204" s="472">
        <v>0</v>
      </c>
      <c r="CH204" s="472">
        <v>0</v>
      </c>
      <c r="CI204" s="472">
        <v>0</v>
      </c>
      <c r="CJ204" s="472">
        <v>0</v>
      </c>
      <c r="CK204" s="472">
        <v>0</v>
      </c>
      <c r="CL204" s="472">
        <v>0</v>
      </c>
      <c r="CM204" s="472">
        <v>0</v>
      </c>
      <c r="CN204" s="472">
        <v>0</v>
      </c>
      <c r="CO204" s="472">
        <v>0</v>
      </c>
      <c r="CP204" s="473">
        <f t="shared" si="88"/>
        <v>20000000</v>
      </c>
      <c r="CQ204" s="461" t="s">
        <v>292</v>
      </c>
    </row>
    <row r="205" spans="1:95" x14ac:dyDescent="0.25">
      <c r="A205" s="457" t="s">
        <v>509</v>
      </c>
      <c r="B205" s="488" t="s">
        <v>14</v>
      </c>
      <c r="C205" s="459" t="s">
        <v>1204</v>
      </c>
      <c r="D205" s="460" t="s">
        <v>1178</v>
      </c>
      <c r="E205" s="461" t="s">
        <v>267</v>
      </c>
      <c r="F205" s="462" t="s">
        <v>302</v>
      </c>
      <c r="G205" s="463" t="s">
        <v>37</v>
      </c>
      <c r="H205" s="464">
        <v>4103</v>
      </c>
      <c r="I205" s="458" t="s">
        <v>201</v>
      </c>
      <c r="J205" s="459" t="s">
        <v>783</v>
      </c>
      <c r="K205" s="459" t="s">
        <v>1507</v>
      </c>
      <c r="L205" s="459" t="s">
        <v>71</v>
      </c>
      <c r="M205" s="467">
        <v>4103052</v>
      </c>
      <c r="N205" s="459" t="s">
        <v>1121</v>
      </c>
      <c r="O205" s="467">
        <v>410305202</v>
      </c>
      <c r="P205" s="481" t="s">
        <v>2198</v>
      </c>
      <c r="Q205" s="468">
        <v>1</v>
      </c>
      <c r="R205" s="469">
        <v>1</v>
      </c>
      <c r="S205" s="469">
        <v>1</v>
      </c>
      <c r="T205" s="469">
        <v>1</v>
      </c>
      <c r="U205" s="470">
        <v>1</v>
      </c>
      <c r="V205" s="471">
        <f t="shared" si="80"/>
        <v>11977238.4</v>
      </c>
      <c r="W205" s="472">
        <f t="shared" si="81"/>
        <v>16500000</v>
      </c>
      <c r="X205" s="472">
        <f t="shared" si="82"/>
        <v>18000000</v>
      </c>
      <c r="Y205" s="472">
        <f t="shared" si="83"/>
        <v>20000000</v>
      </c>
      <c r="Z205" s="473">
        <f t="shared" si="84"/>
        <v>66477238.399999999</v>
      </c>
      <c r="AA205" s="474">
        <v>11977238.4</v>
      </c>
      <c r="AB205" s="472">
        <v>0</v>
      </c>
      <c r="AC205" s="472">
        <v>0</v>
      </c>
      <c r="AD205" s="472">
        <v>0</v>
      </c>
      <c r="AE205" s="472">
        <v>0</v>
      </c>
      <c r="AF205" s="472">
        <v>0</v>
      </c>
      <c r="AG205" s="472">
        <v>0</v>
      </c>
      <c r="AH205" s="472">
        <v>0</v>
      </c>
      <c r="AI205" s="472">
        <v>0</v>
      </c>
      <c r="AJ205" s="472">
        <v>0</v>
      </c>
      <c r="AK205" s="472">
        <v>0</v>
      </c>
      <c r="AL205" s="472">
        <v>0</v>
      </c>
      <c r="AM205" s="472">
        <v>0</v>
      </c>
      <c r="AN205" s="472">
        <v>0</v>
      </c>
      <c r="AO205" s="472">
        <v>0</v>
      </c>
      <c r="AP205" s="472">
        <v>0</v>
      </c>
      <c r="AQ205" s="475">
        <f t="shared" si="85"/>
        <v>11977238.4</v>
      </c>
      <c r="AR205" s="471">
        <v>16500000</v>
      </c>
      <c r="AS205" s="472">
        <v>0</v>
      </c>
      <c r="AT205" s="472">
        <v>0</v>
      </c>
      <c r="AU205" s="472">
        <v>0</v>
      </c>
      <c r="AV205" s="472">
        <v>0</v>
      </c>
      <c r="AW205" s="472">
        <v>0</v>
      </c>
      <c r="AX205" s="472">
        <v>0</v>
      </c>
      <c r="AY205" s="472">
        <v>0</v>
      </c>
      <c r="AZ205" s="472">
        <v>0</v>
      </c>
      <c r="BA205" s="472">
        <v>0</v>
      </c>
      <c r="BB205" s="472">
        <v>0</v>
      </c>
      <c r="BC205" s="472">
        <v>0</v>
      </c>
      <c r="BD205" s="472">
        <v>0</v>
      </c>
      <c r="BE205" s="472">
        <v>0</v>
      </c>
      <c r="BF205" s="472">
        <v>0</v>
      </c>
      <c r="BG205" s="472">
        <v>0</v>
      </c>
      <c r="BH205" s="473">
        <f t="shared" si="86"/>
        <v>16500000</v>
      </c>
      <c r="BI205" s="474">
        <v>18000000</v>
      </c>
      <c r="BJ205" s="472">
        <v>0</v>
      </c>
      <c r="BK205" s="472">
        <v>0</v>
      </c>
      <c r="BL205" s="472">
        <v>0</v>
      </c>
      <c r="BM205" s="472">
        <v>0</v>
      </c>
      <c r="BN205" s="472">
        <v>0</v>
      </c>
      <c r="BO205" s="472">
        <v>0</v>
      </c>
      <c r="BP205" s="472">
        <v>0</v>
      </c>
      <c r="BQ205" s="472">
        <v>0</v>
      </c>
      <c r="BR205" s="472">
        <v>0</v>
      </c>
      <c r="BS205" s="472">
        <v>0</v>
      </c>
      <c r="BT205" s="472">
        <v>0</v>
      </c>
      <c r="BU205" s="472">
        <v>0</v>
      </c>
      <c r="BV205" s="472">
        <v>0</v>
      </c>
      <c r="BW205" s="472">
        <v>0</v>
      </c>
      <c r="BX205" s="472">
        <v>0</v>
      </c>
      <c r="BY205" s="475">
        <f t="shared" si="87"/>
        <v>18000000</v>
      </c>
      <c r="BZ205" s="471">
        <v>20000000</v>
      </c>
      <c r="CA205" s="472">
        <v>0</v>
      </c>
      <c r="CB205" s="472">
        <v>0</v>
      </c>
      <c r="CC205" s="472">
        <v>0</v>
      </c>
      <c r="CD205" s="472">
        <v>0</v>
      </c>
      <c r="CE205" s="472">
        <v>0</v>
      </c>
      <c r="CF205" s="472">
        <v>0</v>
      </c>
      <c r="CG205" s="472">
        <v>0</v>
      </c>
      <c r="CH205" s="472">
        <v>0</v>
      </c>
      <c r="CI205" s="472">
        <v>0</v>
      </c>
      <c r="CJ205" s="472">
        <v>0</v>
      </c>
      <c r="CK205" s="472">
        <v>0</v>
      </c>
      <c r="CL205" s="472">
        <v>0</v>
      </c>
      <c r="CM205" s="472">
        <v>0</v>
      </c>
      <c r="CN205" s="472">
        <v>0</v>
      </c>
      <c r="CO205" s="472">
        <v>0</v>
      </c>
      <c r="CP205" s="473">
        <f t="shared" si="88"/>
        <v>20000000</v>
      </c>
      <c r="CQ205" s="461" t="s">
        <v>274</v>
      </c>
    </row>
    <row r="206" spans="1:95" x14ac:dyDescent="0.25">
      <c r="A206" s="457" t="s">
        <v>510</v>
      </c>
      <c r="B206" s="488" t="s">
        <v>14</v>
      </c>
      <c r="C206" s="459" t="s">
        <v>1204</v>
      </c>
      <c r="D206" s="460" t="s">
        <v>1178</v>
      </c>
      <c r="E206" s="461" t="s">
        <v>267</v>
      </c>
      <c r="F206" s="462" t="s">
        <v>302</v>
      </c>
      <c r="G206" s="463" t="s">
        <v>37</v>
      </c>
      <c r="H206" s="464">
        <v>4103</v>
      </c>
      <c r="I206" s="458" t="s">
        <v>201</v>
      </c>
      <c r="J206" s="459" t="s">
        <v>784</v>
      </c>
      <c r="K206" s="459" t="s">
        <v>1508</v>
      </c>
      <c r="L206" s="459" t="s">
        <v>71</v>
      </c>
      <c r="M206" s="467">
        <v>4103052</v>
      </c>
      <c r="N206" s="459" t="s">
        <v>1121</v>
      </c>
      <c r="O206" s="467">
        <v>410305202</v>
      </c>
      <c r="P206" s="481" t="s">
        <v>2198</v>
      </c>
      <c r="Q206" s="468">
        <v>1</v>
      </c>
      <c r="R206" s="469">
        <v>1</v>
      </c>
      <c r="S206" s="469">
        <v>1</v>
      </c>
      <c r="T206" s="469">
        <v>1</v>
      </c>
      <c r="U206" s="470">
        <v>1</v>
      </c>
      <c r="V206" s="471">
        <f t="shared" si="80"/>
        <v>5000000</v>
      </c>
      <c r="W206" s="472">
        <f t="shared" si="81"/>
        <v>16500000</v>
      </c>
      <c r="X206" s="472">
        <f t="shared" si="82"/>
        <v>18000000</v>
      </c>
      <c r="Y206" s="472">
        <f t="shared" si="83"/>
        <v>20000000</v>
      </c>
      <c r="Z206" s="473">
        <f t="shared" si="84"/>
        <v>59500000</v>
      </c>
      <c r="AA206" s="474">
        <v>5000000</v>
      </c>
      <c r="AB206" s="472">
        <v>0</v>
      </c>
      <c r="AC206" s="472">
        <v>0</v>
      </c>
      <c r="AD206" s="472">
        <v>0</v>
      </c>
      <c r="AE206" s="472">
        <v>0</v>
      </c>
      <c r="AF206" s="472">
        <v>0</v>
      </c>
      <c r="AG206" s="472">
        <v>0</v>
      </c>
      <c r="AH206" s="472">
        <v>0</v>
      </c>
      <c r="AI206" s="472">
        <v>0</v>
      </c>
      <c r="AJ206" s="472">
        <v>0</v>
      </c>
      <c r="AK206" s="472">
        <v>0</v>
      </c>
      <c r="AL206" s="472">
        <v>0</v>
      </c>
      <c r="AM206" s="472">
        <v>0</v>
      </c>
      <c r="AN206" s="472">
        <v>0</v>
      </c>
      <c r="AO206" s="472">
        <v>0</v>
      </c>
      <c r="AP206" s="472">
        <v>0</v>
      </c>
      <c r="AQ206" s="475">
        <f t="shared" si="85"/>
        <v>5000000</v>
      </c>
      <c r="AR206" s="471">
        <v>16500000</v>
      </c>
      <c r="AS206" s="472">
        <v>0</v>
      </c>
      <c r="AT206" s="472">
        <v>0</v>
      </c>
      <c r="AU206" s="472">
        <v>0</v>
      </c>
      <c r="AV206" s="472">
        <v>0</v>
      </c>
      <c r="AW206" s="472">
        <v>0</v>
      </c>
      <c r="AX206" s="472">
        <v>0</v>
      </c>
      <c r="AY206" s="472">
        <v>0</v>
      </c>
      <c r="AZ206" s="472">
        <v>0</v>
      </c>
      <c r="BA206" s="472">
        <v>0</v>
      </c>
      <c r="BB206" s="472">
        <v>0</v>
      </c>
      <c r="BC206" s="472">
        <v>0</v>
      </c>
      <c r="BD206" s="472">
        <v>0</v>
      </c>
      <c r="BE206" s="472">
        <v>0</v>
      </c>
      <c r="BF206" s="472">
        <v>0</v>
      </c>
      <c r="BG206" s="472">
        <v>0</v>
      </c>
      <c r="BH206" s="473">
        <f t="shared" si="86"/>
        <v>16500000</v>
      </c>
      <c r="BI206" s="474">
        <v>18000000</v>
      </c>
      <c r="BJ206" s="472">
        <v>0</v>
      </c>
      <c r="BK206" s="472">
        <v>0</v>
      </c>
      <c r="BL206" s="472">
        <v>0</v>
      </c>
      <c r="BM206" s="472">
        <v>0</v>
      </c>
      <c r="BN206" s="472">
        <v>0</v>
      </c>
      <c r="BO206" s="472">
        <v>0</v>
      </c>
      <c r="BP206" s="472">
        <v>0</v>
      </c>
      <c r="BQ206" s="472">
        <v>0</v>
      </c>
      <c r="BR206" s="472">
        <v>0</v>
      </c>
      <c r="BS206" s="472">
        <v>0</v>
      </c>
      <c r="BT206" s="472">
        <v>0</v>
      </c>
      <c r="BU206" s="472">
        <v>0</v>
      </c>
      <c r="BV206" s="472">
        <v>0</v>
      </c>
      <c r="BW206" s="472">
        <v>0</v>
      </c>
      <c r="BX206" s="472">
        <v>0</v>
      </c>
      <c r="BY206" s="475">
        <f t="shared" si="87"/>
        <v>18000000</v>
      </c>
      <c r="BZ206" s="471">
        <v>20000000</v>
      </c>
      <c r="CA206" s="472">
        <v>0</v>
      </c>
      <c r="CB206" s="472">
        <v>0</v>
      </c>
      <c r="CC206" s="472">
        <v>0</v>
      </c>
      <c r="CD206" s="472">
        <v>0</v>
      </c>
      <c r="CE206" s="472">
        <v>0</v>
      </c>
      <c r="CF206" s="472">
        <v>0</v>
      </c>
      <c r="CG206" s="472">
        <v>0</v>
      </c>
      <c r="CH206" s="472">
        <v>0</v>
      </c>
      <c r="CI206" s="472">
        <v>0</v>
      </c>
      <c r="CJ206" s="472">
        <v>0</v>
      </c>
      <c r="CK206" s="472">
        <v>0</v>
      </c>
      <c r="CL206" s="472">
        <v>0</v>
      </c>
      <c r="CM206" s="472">
        <v>0</v>
      </c>
      <c r="CN206" s="472">
        <v>0</v>
      </c>
      <c r="CO206" s="472">
        <v>0</v>
      </c>
      <c r="CP206" s="473">
        <f t="shared" si="88"/>
        <v>20000000</v>
      </c>
      <c r="CQ206" s="461" t="s">
        <v>274</v>
      </c>
    </row>
    <row r="207" spans="1:95" x14ac:dyDescent="0.25">
      <c r="A207" s="457" t="s">
        <v>511</v>
      </c>
      <c r="B207" s="488" t="s">
        <v>14</v>
      </c>
      <c r="C207" s="459" t="s">
        <v>1204</v>
      </c>
      <c r="D207" s="460" t="s">
        <v>1178</v>
      </c>
      <c r="E207" s="461" t="s">
        <v>267</v>
      </c>
      <c r="F207" s="462" t="s">
        <v>302</v>
      </c>
      <c r="G207" s="463" t="s">
        <v>37</v>
      </c>
      <c r="H207" s="464">
        <v>4103</v>
      </c>
      <c r="I207" s="458" t="s">
        <v>201</v>
      </c>
      <c r="J207" s="459" t="s">
        <v>785</v>
      </c>
      <c r="K207" s="459" t="s">
        <v>1509</v>
      </c>
      <c r="L207" s="459" t="s">
        <v>71</v>
      </c>
      <c r="M207" s="467">
        <v>4103052</v>
      </c>
      <c r="N207" s="459" t="s">
        <v>1121</v>
      </c>
      <c r="O207" s="467">
        <v>410305202</v>
      </c>
      <c r="P207" s="481" t="s">
        <v>2197</v>
      </c>
      <c r="Q207" s="468">
        <v>4</v>
      </c>
      <c r="R207" s="469">
        <v>4</v>
      </c>
      <c r="S207" s="469">
        <v>4</v>
      </c>
      <c r="T207" s="469">
        <v>4</v>
      </c>
      <c r="U207" s="470">
        <f>Q207+R207+S207+T207</f>
        <v>16</v>
      </c>
      <c r="V207" s="471">
        <f t="shared" si="80"/>
        <v>5000000</v>
      </c>
      <c r="W207" s="472">
        <f t="shared" si="81"/>
        <v>30000000</v>
      </c>
      <c r="X207" s="472">
        <f t="shared" si="82"/>
        <v>40000000</v>
      </c>
      <c r="Y207" s="472">
        <f t="shared" si="83"/>
        <v>40000000</v>
      </c>
      <c r="Z207" s="473">
        <f t="shared" si="84"/>
        <v>115000000</v>
      </c>
      <c r="AA207" s="474">
        <v>5000000</v>
      </c>
      <c r="AB207" s="472">
        <v>0</v>
      </c>
      <c r="AC207" s="472">
        <v>0</v>
      </c>
      <c r="AD207" s="472">
        <v>0</v>
      </c>
      <c r="AE207" s="472">
        <v>0</v>
      </c>
      <c r="AF207" s="472">
        <v>0</v>
      </c>
      <c r="AG207" s="472">
        <v>0</v>
      </c>
      <c r="AH207" s="472">
        <v>0</v>
      </c>
      <c r="AI207" s="472">
        <v>0</v>
      </c>
      <c r="AJ207" s="472">
        <v>0</v>
      </c>
      <c r="AK207" s="472">
        <v>0</v>
      </c>
      <c r="AL207" s="472">
        <v>0</v>
      </c>
      <c r="AM207" s="472">
        <v>0</v>
      </c>
      <c r="AN207" s="472">
        <v>0</v>
      </c>
      <c r="AO207" s="472">
        <v>0</v>
      </c>
      <c r="AP207" s="472">
        <v>0</v>
      </c>
      <c r="AQ207" s="475">
        <f t="shared" si="85"/>
        <v>5000000</v>
      </c>
      <c r="AR207" s="471">
        <v>30000000</v>
      </c>
      <c r="AS207" s="472">
        <v>0</v>
      </c>
      <c r="AT207" s="472">
        <v>0</v>
      </c>
      <c r="AU207" s="472">
        <v>0</v>
      </c>
      <c r="AV207" s="472">
        <v>0</v>
      </c>
      <c r="AW207" s="472">
        <v>0</v>
      </c>
      <c r="AX207" s="472">
        <v>0</v>
      </c>
      <c r="AY207" s="472">
        <v>0</v>
      </c>
      <c r="AZ207" s="472">
        <v>0</v>
      </c>
      <c r="BA207" s="472">
        <v>0</v>
      </c>
      <c r="BB207" s="472">
        <v>0</v>
      </c>
      <c r="BC207" s="472">
        <v>0</v>
      </c>
      <c r="BD207" s="472">
        <v>0</v>
      </c>
      <c r="BE207" s="472">
        <v>0</v>
      </c>
      <c r="BF207" s="472">
        <v>0</v>
      </c>
      <c r="BG207" s="472">
        <v>0</v>
      </c>
      <c r="BH207" s="473">
        <f t="shared" si="86"/>
        <v>30000000</v>
      </c>
      <c r="BI207" s="474">
        <v>40000000</v>
      </c>
      <c r="BJ207" s="472">
        <v>0</v>
      </c>
      <c r="BK207" s="472">
        <v>0</v>
      </c>
      <c r="BL207" s="472">
        <v>0</v>
      </c>
      <c r="BM207" s="472">
        <v>0</v>
      </c>
      <c r="BN207" s="472">
        <v>0</v>
      </c>
      <c r="BO207" s="472">
        <v>0</v>
      </c>
      <c r="BP207" s="472">
        <v>0</v>
      </c>
      <c r="BQ207" s="472">
        <v>0</v>
      </c>
      <c r="BR207" s="472">
        <v>0</v>
      </c>
      <c r="BS207" s="472">
        <v>0</v>
      </c>
      <c r="BT207" s="472">
        <v>0</v>
      </c>
      <c r="BU207" s="472">
        <v>0</v>
      </c>
      <c r="BV207" s="472">
        <v>0</v>
      </c>
      <c r="BW207" s="472">
        <v>0</v>
      </c>
      <c r="BX207" s="472">
        <v>0</v>
      </c>
      <c r="BY207" s="475">
        <f t="shared" si="87"/>
        <v>40000000</v>
      </c>
      <c r="BZ207" s="471">
        <v>40000000</v>
      </c>
      <c r="CA207" s="472">
        <v>0</v>
      </c>
      <c r="CB207" s="472">
        <v>0</v>
      </c>
      <c r="CC207" s="472">
        <v>0</v>
      </c>
      <c r="CD207" s="472">
        <v>0</v>
      </c>
      <c r="CE207" s="472">
        <v>0</v>
      </c>
      <c r="CF207" s="472">
        <v>0</v>
      </c>
      <c r="CG207" s="472">
        <v>0</v>
      </c>
      <c r="CH207" s="472">
        <v>0</v>
      </c>
      <c r="CI207" s="472">
        <v>0</v>
      </c>
      <c r="CJ207" s="472">
        <v>0</v>
      </c>
      <c r="CK207" s="472">
        <v>0</v>
      </c>
      <c r="CL207" s="472">
        <v>0</v>
      </c>
      <c r="CM207" s="472">
        <v>0</v>
      </c>
      <c r="CN207" s="472">
        <v>0</v>
      </c>
      <c r="CO207" s="472">
        <v>0</v>
      </c>
      <c r="CP207" s="473">
        <f t="shared" si="88"/>
        <v>40000000</v>
      </c>
      <c r="CQ207" s="461" t="s">
        <v>274</v>
      </c>
    </row>
    <row r="208" spans="1:95" x14ac:dyDescent="0.25">
      <c r="A208" s="457" t="s">
        <v>512</v>
      </c>
      <c r="B208" s="488" t="s">
        <v>14</v>
      </c>
      <c r="C208" s="459" t="s">
        <v>1204</v>
      </c>
      <c r="D208" s="460" t="s">
        <v>1178</v>
      </c>
      <c r="E208" s="461" t="s">
        <v>267</v>
      </c>
      <c r="F208" s="462" t="s">
        <v>302</v>
      </c>
      <c r="G208" s="463" t="s">
        <v>37</v>
      </c>
      <c r="H208" s="464">
        <v>4103</v>
      </c>
      <c r="I208" s="458" t="s">
        <v>200</v>
      </c>
      <c r="J208" s="459" t="s">
        <v>786</v>
      </c>
      <c r="K208" s="459" t="s">
        <v>1510</v>
      </c>
      <c r="L208" s="459" t="s">
        <v>71</v>
      </c>
      <c r="M208" s="467">
        <v>4103052</v>
      </c>
      <c r="N208" s="459" t="s">
        <v>1121</v>
      </c>
      <c r="O208" s="467">
        <v>410305202</v>
      </c>
      <c r="P208" s="460" t="s">
        <v>2198</v>
      </c>
      <c r="Q208" s="468">
        <v>3</v>
      </c>
      <c r="R208" s="469">
        <v>3</v>
      </c>
      <c r="S208" s="469">
        <v>3</v>
      </c>
      <c r="T208" s="469">
        <v>3</v>
      </c>
      <c r="U208" s="470">
        <v>3</v>
      </c>
      <c r="V208" s="471">
        <f t="shared" si="80"/>
        <v>0</v>
      </c>
      <c r="W208" s="472">
        <f t="shared" si="81"/>
        <v>0</v>
      </c>
      <c r="X208" s="472">
        <f t="shared" si="82"/>
        <v>0</v>
      </c>
      <c r="Y208" s="472">
        <f t="shared" si="83"/>
        <v>0</v>
      </c>
      <c r="Z208" s="473">
        <f t="shared" si="84"/>
        <v>0</v>
      </c>
      <c r="AA208" s="474">
        <v>0</v>
      </c>
      <c r="AB208" s="472">
        <v>0</v>
      </c>
      <c r="AC208" s="472">
        <v>0</v>
      </c>
      <c r="AD208" s="472">
        <v>0</v>
      </c>
      <c r="AE208" s="472">
        <v>0</v>
      </c>
      <c r="AF208" s="472">
        <v>0</v>
      </c>
      <c r="AG208" s="472">
        <v>0</v>
      </c>
      <c r="AH208" s="472">
        <v>0</v>
      </c>
      <c r="AI208" s="472">
        <v>0</v>
      </c>
      <c r="AJ208" s="472">
        <v>0</v>
      </c>
      <c r="AK208" s="472">
        <v>0</v>
      </c>
      <c r="AL208" s="472">
        <v>0</v>
      </c>
      <c r="AM208" s="472">
        <v>0</v>
      </c>
      <c r="AN208" s="472">
        <v>0</v>
      </c>
      <c r="AO208" s="472">
        <v>0</v>
      </c>
      <c r="AP208" s="472">
        <v>0</v>
      </c>
      <c r="AQ208" s="475">
        <f t="shared" si="85"/>
        <v>0</v>
      </c>
      <c r="AR208" s="471">
        <v>0</v>
      </c>
      <c r="AS208" s="472">
        <v>0</v>
      </c>
      <c r="AT208" s="472">
        <v>0</v>
      </c>
      <c r="AU208" s="472">
        <v>0</v>
      </c>
      <c r="AV208" s="472">
        <v>0</v>
      </c>
      <c r="AW208" s="472">
        <v>0</v>
      </c>
      <c r="AX208" s="472">
        <v>0</v>
      </c>
      <c r="AY208" s="472">
        <v>0</v>
      </c>
      <c r="AZ208" s="472">
        <v>0</v>
      </c>
      <c r="BA208" s="472">
        <v>0</v>
      </c>
      <c r="BB208" s="472">
        <v>0</v>
      </c>
      <c r="BC208" s="472">
        <v>0</v>
      </c>
      <c r="BD208" s="472">
        <v>0</v>
      </c>
      <c r="BE208" s="472">
        <v>0</v>
      </c>
      <c r="BF208" s="472">
        <v>0</v>
      </c>
      <c r="BG208" s="472">
        <v>0</v>
      </c>
      <c r="BH208" s="473">
        <f t="shared" si="86"/>
        <v>0</v>
      </c>
      <c r="BI208" s="474">
        <v>0</v>
      </c>
      <c r="BJ208" s="472">
        <v>0</v>
      </c>
      <c r="BK208" s="472">
        <v>0</v>
      </c>
      <c r="BL208" s="472">
        <v>0</v>
      </c>
      <c r="BM208" s="472">
        <v>0</v>
      </c>
      <c r="BN208" s="472">
        <v>0</v>
      </c>
      <c r="BO208" s="472">
        <v>0</v>
      </c>
      <c r="BP208" s="472">
        <v>0</v>
      </c>
      <c r="BQ208" s="472">
        <v>0</v>
      </c>
      <c r="BR208" s="472">
        <v>0</v>
      </c>
      <c r="BS208" s="472">
        <v>0</v>
      </c>
      <c r="BT208" s="472">
        <v>0</v>
      </c>
      <c r="BU208" s="472">
        <v>0</v>
      </c>
      <c r="BV208" s="472">
        <v>0</v>
      </c>
      <c r="BW208" s="472">
        <v>0</v>
      </c>
      <c r="BX208" s="472">
        <v>0</v>
      </c>
      <c r="BY208" s="475">
        <f t="shared" si="87"/>
        <v>0</v>
      </c>
      <c r="BZ208" s="471">
        <v>0</v>
      </c>
      <c r="CA208" s="472">
        <v>0</v>
      </c>
      <c r="CB208" s="472">
        <v>0</v>
      </c>
      <c r="CC208" s="472">
        <v>0</v>
      </c>
      <c r="CD208" s="472">
        <v>0</v>
      </c>
      <c r="CE208" s="472">
        <v>0</v>
      </c>
      <c r="CF208" s="472">
        <v>0</v>
      </c>
      <c r="CG208" s="472">
        <v>0</v>
      </c>
      <c r="CH208" s="472">
        <v>0</v>
      </c>
      <c r="CI208" s="472">
        <v>0</v>
      </c>
      <c r="CJ208" s="472">
        <v>0</v>
      </c>
      <c r="CK208" s="472">
        <v>0</v>
      </c>
      <c r="CL208" s="472">
        <v>0</v>
      </c>
      <c r="CM208" s="472">
        <v>0</v>
      </c>
      <c r="CN208" s="472">
        <v>0</v>
      </c>
      <c r="CO208" s="472">
        <v>0</v>
      </c>
      <c r="CP208" s="473">
        <f t="shared" si="88"/>
        <v>0</v>
      </c>
      <c r="CQ208" s="461" t="s">
        <v>274</v>
      </c>
    </row>
    <row r="209" spans="1:95" x14ac:dyDescent="0.25">
      <c r="A209" s="457" t="s">
        <v>513</v>
      </c>
      <c r="B209" s="488" t="s">
        <v>14</v>
      </c>
      <c r="C209" s="459" t="s">
        <v>1204</v>
      </c>
      <c r="D209" s="460" t="s">
        <v>1178</v>
      </c>
      <c r="E209" s="461" t="s">
        <v>267</v>
      </c>
      <c r="F209" s="462" t="s">
        <v>302</v>
      </c>
      <c r="G209" s="463" t="s">
        <v>37</v>
      </c>
      <c r="H209" s="464">
        <v>4103</v>
      </c>
      <c r="I209" s="458" t="s">
        <v>201</v>
      </c>
      <c r="J209" s="459" t="s">
        <v>787</v>
      </c>
      <c r="K209" s="459" t="s">
        <v>1511</v>
      </c>
      <c r="L209" s="459" t="s">
        <v>69</v>
      </c>
      <c r="M209" s="467">
        <v>4103054</v>
      </c>
      <c r="N209" s="459" t="s">
        <v>70</v>
      </c>
      <c r="O209" s="467">
        <v>410305400</v>
      </c>
      <c r="P209" s="481" t="s">
        <v>2198</v>
      </c>
      <c r="Q209" s="468">
        <v>1</v>
      </c>
      <c r="R209" s="469">
        <v>1</v>
      </c>
      <c r="S209" s="469">
        <v>1</v>
      </c>
      <c r="T209" s="469">
        <v>1</v>
      </c>
      <c r="U209" s="470">
        <v>1</v>
      </c>
      <c r="V209" s="471">
        <f t="shared" si="80"/>
        <v>11977238.4</v>
      </c>
      <c r="W209" s="472">
        <f t="shared" si="81"/>
        <v>16500000</v>
      </c>
      <c r="X209" s="472">
        <f t="shared" si="82"/>
        <v>18000000</v>
      </c>
      <c r="Y209" s="472">
        <f t="shared" si="83"/>
        <v>520000000</v>
      </c>
      <c r="Z209" s="473">
        <f t="shared" si="84"/>
        <v>566477238.39999998</v>
      </c>
      <c r="AA209" s="474">
        <v>11977238.4</v>
      </c>
      <c r="AB209" s="472">
        <v>0</v>
      </c>
      <c r="AC209" s="472">
        <v>0</v>
      </c>
      <c r="AD209" s="472">
        <v>0</v>
      </c>
      <c r="AE209" s="472">
        <v>0</v>
      </c>
      <c r="AF209" s="472">
        <v>0</v>
      </c>
      <c r="AG209" s="472">
        <v>0</v>
      </c>
      <c r="AH209" s="472">
        <v>0</v>
      </c>
      <c r="AI209" s="472">
        <v>0</v>
      </c>
      <c r="AJ209" s="472">
        <v>0</v>
      </c>
      <c r="AK209" s="472">
        <v>0</v>
      </c>
      <c r="AL209" s="472">
        <v>0</v>
      </c>
      <c r="AM209" s="472">
        <v>0</v>
      </c>
      <c r="AN209" s="472">
        <v>0</v>
      </c>
      <c r="AO209" s="472">
        <v>0</v>
      </c>
      <c r="AP209" s="472">
        <v>0</v>
      </c>
      <c r="AQ209" s="475">
        <f t="shared" si="85"/>
        <v>11977238.4</v>
      </c>
      <c r="AR209" s="471">
        <v>16500000</v>
      </c>
      <c r="AS209" s="472">
        <v>0</v>
      </c>
      <c r="AT209" s="472">
        <v>0</v>
      </c>
      <c r="AU209" s="472">
        <v>0</v>
      </c>
      <c r="AV209" s="472">
        <v>0</v>
      </c>
      <c r="AW209" s="472">
        <v>0</v>
      </c>
      <c r="AX209" s="472">
        <v>0</v>
      </c>
      <c r="AY209" s="472">
        <v>0</v>
      </c>
      <c r="AZ209" s="472">
        <v>0</v>
      </c>
      <c r="BA209" s="472">
        <v>0</v>
      </c>
      <c r="BB209" s="472">
        <v>0</v>
      </c>
      <c r="BC209" s="472">
        <v>0</v>
      </c>
      <c r="BD209" s="472">
        <v>0</v>
      </c>
      <c r="BE209" s="472">
        <v>0</v>
      </c>
      <c r="BF209" s="472">
        <v>0</v>
      </c>
      <c r="BG209" s="472">
        <v>0</v>
      </c>
      <c r="BH209" s="473">
        <f t="shared" si="86"/>
        <v>16500000</v>
      </c>
      <c r="BI209" s="474">
        <v>18000000</v>
      </c>
      <c r="BJ209" s="472">
        <v>0</v>
      </c>
      <c r="BK209" s="472">
        <v>0</v>
      </c>
      <c r="BL209" s="472">
        <v>0</v>
      </c>
      <c r="BM209" s="472">
        <v>0</v>
      </c>
      <c r="BN209" s="472">
        <v>0</v>
      </c>
      <c r="BO209" s="472">
        <v>0</v>
      </c>
      <c r="BP209" s="472">
        <v>0</v>
      </c>
      <c r="BQ209" s="472">
        <v>0</v>
      </c>
      <c r="BR209" s="472">
        <v>0</v>
      </c>
      <c r="BS209" s="472">
        <v>0</v>
      </c>
      <c r="BT209" s="472">
        <v>0</v>
      </c>
      <c r="BU209" s="472">
        <v>0</v>
      </c>
      <c r="BV209" s="472">
        <v>0</v>
      </c>
      <c r="BW209" s="472">
        <v>0</v>
      </c>
      <c r="BX209" s="472">
        <v>0</v>
      </c>
      <c r="BY209" s="475">
        <f t="shared" si="87"/>
        <v>18000000</v>
      </c>
      <c r="BZ209" s="471">
        <v>20000000</v>
      </c>
      <c r="CA209" s="472">
        <v>0</v>
      </c>
      <c r="CB209" s="472">
        <v>0</v>
      </c>
      <c r="CC209" s="472">
        <v>0</v>
      </c>
      <c r="CD209" s="472">
        <v>0</v>
      </c>
      <c r="CE209" s="472">
        <v>0</v>
      </c>
      <c r="CF209" s="472">
        <v>0</v>
      </c>
      <c r="CG209" s="472">
        <v>0</v>
      </c>
      <c r="CH209" s="472">
        <v>0</v>
      </c>
      <c r="CI209" s="472">
        <v>0</v>
      </c>
      <c r="CJ209" s="472">
        <v>0</v>
      </c>
      <c r="CK209" s="472">
        <v>0</v>
      </c>
      <c r="CL209" s="472">
        <v>0</v>
      </c>
      <c r="CM209" s="472">
        <v>0</v>
      </c>
      <c r="CN209" s="472">
        <v>500000000</v>
      </c>
      <c r="CO209" s="472">
        <v>0</v>
      </c>
      <c r="CP209" s="473">
        <f t="shared" si="88"/>
        <v>520000000</v>
      </c>
      <c r="CQ209" s="461" t="s">
        <v>274</v>
      </c>
    </row>
    <row r="210" spans="1:95" x14ac:dyDescent="0.25">
      <c r="A210" s="457" t="s">
        <v>514</v>
      </c>
      <c r="B210" s="488" t="s">
        <v>14</v>
      </c>
      <c r="C210" s="459" t="s">
        <v>1204</v>
      </c>
      <c r="D210" s="460" t="s">
        <v>1178</v>
      </c>
      <c r="E210" s="461" t="s">
        <v>267</v>
      </c>
      <c r="F210" s="462" t="s">
        <v>302</v>
      </c>
      <c r="G210" s="463" t="s">
        <v>37</v>
      </c>
      <c r="H210" s="464">
        <v>4103</v>
      </c>
      <c r="I210" s="458" t="s">
        <v>201</v>
      </c>
      <c r="J210" s="459" t="s">
        <v>788</v>
      </c>
      <c r="K210" s="459" t="s">
        <v>1512</v>
      </c>
      <c r="L210" s="459" t="s">
        <v>1109</v>
      </c>
      <c r="M210" s="467">
        <v>4102051</v>
      </c>
      <c r="N210" s="459" t="s">
        <v>1110</v>
      </c>
      <c r="O210" s="467">
        <v>410205100</v>
      </c>
      <c r="P210" s="481" t="s">
        <v>2197</v>
      </c>
      <c r="Q210" s="468">
        <v>0</v>
      </c>
      <c r="R210" s="469">
        <v>0</v>
      </c>
      <c r="S210" s="469">
        <v>1</v>
      </c>
      <c r="T210" s="469">
        <v>0</v>
      </c>
      <c r="U210" s="470">
        <f>Q210+R210+S210+T210</f>
        <v>1</v>
      </c>
      <c r="V210" s="471">
        <f t="shared" si="80"/>
        <v>0</v>
      </c>
      <c r="W210" s="472">
        <f t="shared" si="81"/>
        <v>0</v>
      </c>
      <c r="X210" s="472">
        <f t="shared" si="82"/>
        <v>40000000</v>
      </c>
      <c r="Y210" s="472">
        <f t="shared" si="83"/>
        <v>0</v>
      </c>
      <c r="Z210" s="473">
        <f t="shared" si="84"/>
        <v>40000000</v>
      </c>
      <c r="AA210" s="474">
        <v>0</v>
      </c>
      <c r="AB210" s="472">
        <v>0</v>
      </c>
      <c r="AC210" s="472">
        <v>0</v>
      </c>
      <c r="AD210" s="472">
        <v>0</v>
      </c>
      <c r="AE210" s="472">
        <v>0</v>
      </c>
      <c r="AF210" s="472">
        <v>0</v>
      </c>
      <c r="AG210" s="472">
        <v>0</v>
      </c>
      <c r="AH210" s="472">
        <v>0</v>
      </c>
      <c r="AI210" s="472">
        <v>0</v>
      </c>
      <c r="AJ210" s="472">
        <v>0</v>
      </c>
      <c r="AK210" s="472">
        <v>0</v>
      </c>
      <c r="AL210" s="472">
        <v>0</v>
      </c>
      <c r="AM210" s="472">
        <v>0</v>
      </c>
      <c r="AN210" s="472">
        <v>0</v>
      </c>
      <c r="AO210" s="472">
        <v>0</v>
      </c>
      <c r="AP210" s="472">
        <v>0</v>
      </c>
      <c r="AQ210" s="475">
        <f t="shared" si="85"/>
        <v>0</v>
      </c>
      <c r="AR210" s="471">
        <v>0</v>
      </c>
      <c r="AS210" s="472">
        <v>0</v>
      </c>
      <c r="AT210" s="472">
        <v>0</v>
      </c>
      <c r="AU210" s="472">
        <v>0</v>
      </c>
      <c r="AV210" s="472">
        <v>0</v>
      </c>
      <c r="AW210" s="472">
        <v>0</v>
      </c>
      <c r="AX210" s="472">
        <v>0</v>
      </c>
      <c r="AY210" s="472">
        <v>0</v>
      </c>
      <c r="AZ210" s="472">
        <v>0</v>
      </c>
      <c r="BA210" s="472">
        <v>0</v>
      </c>
      <c r="BB210" s="472">
        <v>0</v>
      </c>
      <c r="BC210" s="472">
        <v>0</v>
      </c>
      <c r="BD210" s="472">
        <v>0</v>
      </c>
      <c r="BE210" s="472">
        <v>0</v>
      </c>
      <c r="BF210" s="472">
        <v>0</v>
      </c>
      <c r="BG210" s="472">
        <v>0</v>
      </c>
      <c r="BH210" s="473">
        <f t="shared" si="86"/>
        <v>0</v>
      </c>
      <c r="BI210" s="474">
        <v>40000000</v>
      </c>
      <c r="BJ210" s="472">
        <v>0</v>
      </c>
      <c r="BK210" s="472">
        <v>0</v>
      </c>
      <c r="BL210" s="472">
        <v>0</v>
      </c>
      <c r="BM210" s="472">
        <v>0</v>
      </c>
      <c r="BN210" s="472">
        <v>0</v>
      </c>
      <c r="BO210" s="472">
        <v>0</v>
      </c>
      <c r="BP210" s="472">
        <v>0</v>
      </c>
      <c r="BQ210" s="472">
        <v>0</v>
      </c>
      <c r="BR210" s="472">
        <v>0</v>
      </c>
      <c r="BS210" s="472">
        <v>0</v>
      </c>
      <c r="BT210" s="472">
        <v>0</v>
      </c>
      <c r="BU210" s="472">
        <v>0</v>
      </c>
      <c r="BV210" s="472">
        <v>0</v>
      </c>
      <c r="BW210" s="472">
        <v>0</v>
      </c>
      <c r="BX210" s="472">
        <v>0</v>
      </c>
      <c r="BY210" s="475">
        <f t="shared" si="87"/>
        <v>40000000</v>
      </c>
      <c r="BZ210" s="471">
        <v>0</v>
      </c>
      <c r="CA210" s="472">
        <v>0</v>
      </c>
      <c r="CB210" s="472">
        <v>0</v>
      </c>
      <c r="CC210" s="472">
        <v>0</v>
      </c>
      <c r="CD210" s="472">
        <v>0</v>
      </c>
      <c r="CE210" s="472">
        <v>0</v>
      </c>
      <c r="CF210" s="472">
        <v>0</v>
      </c>
      <c r="CG210" s="472">
        <v>0</v>
      </c>
      <c r="CH210" s="472">
        <v>0</v>
      </c>
      <c r="CI210" s="472">
        <v>0</v>
      </c>
      <c r="CJ210" s="472">
        <v>0</v>
      </c>
      <c r="CK210" s="472">
        <v>0</v>
      </c>
      <c r="CL210" s="472">
        <v>0</v>
      </c>
      <c r="CM210" s="472">
        <v>0</v>
      </c>
      <c r="CN210" s="472">
        <v>0</v>
      </c>
      <c r="CO210" s="472">
        <v>0</v>
      </c>
      <c r="CP210" s="473">
        <f t="shared" si="88"/>
        <v>0</v>
      </c>
      <c r="CQ210" s="461" t="s">
        <v>274</v>
      </c>
    </row>
    <row r="211" spans="1:95" x14ac:dyDescent="0.25">
      <c r="A211" s="457" t="s">
        <v>515</v>
      </c>
      <c r="B211" s="488" t="s">
        <v>13</v>
      </c>
      <c r="C211" s="459" t="s">
        <v>14</v>
      </c>
      <c r="D211" s="460" t="s">
        <v>280</v>
      </c>
      <c r="E211" s="461" t="s">
        <v>267</v>
      </c>
      <c r="F211" s="462" t="s">
        <v>302</v>
      </c>
      <c r="G211" s="463" t="s">
        <v>37</v>
      </c>
      <c r="H211" s="464">
        <v>4103</v>
      </c>
      <c r="I211" s="458" t="s">
        <v>201</v>
      </c>
      <c r="J211" s="459" t="s">
        <v>789</v>
      </c>
      <c r="K211" s="459" t="s">
        <v>1513</v>
      </c>
      <c r="L211" s="459" t="s">
        <v>71</v>
      </c>
      <c r="M211" s="467">
        <v>4103052</v>
      </c>
      <c r="N211" s="459" t="s">
        <v>1121</v>
      </c>
      <c r="O211" s="467">
        <v>410305202</v>
      </c>
      <c r="P211" s="481" t="s">
        <v>2198</v>
      </c>
      <c r="Q211" s="468">
        <v>1</v>
      </c>
      <c r="R211" s="469">
        <v>1</v>
      </c>
      <c r="S211" s="469">
        <v>1</v>
      </c>
      <c r="T211" s="469">
        <v>1</v>
      </c>
      <c r="U211" s="470">
        <v>1</v>
      </c>
      <c r="V211" s="471">
        <f t="shared" si="80"/>
        <v>20000000</v>
      </c>
      <c r="W211" s="472">
        <f t="shared" si="81"/>
        <v>40000000</v>
      </c>
      <c r="X211" s="472">
        <f t="shared" si="82"/>
        <v>80000000</v>
      </c>
      <c r="Y211" s="472">
        <f t="shared" si="83"/>
        <v>60000000</v>
      </c>
      <c r="Z211" s="473">
        <f t="shared" si="84"/>
        <v>200000000</v>
      </c>
      <c r="AA211" s="474">
        <v>20000000</v>
      </c>
      <c r="AB211" s="472">
        <v>0</v>
      </c>
      <c r="AC211" s="472">
        <v>0</v>
      </c>
      <c r="AD211" s="472">
        <v>0</v>
      </c>
      <c r="AE211" s="472">
        <v>0</v>
      </c>
      <c r="AF211" s="472">
        <v>0</v>
      </c>
      <c r="AG211" s="472">
        <v>0</v>
      </c>
      <c r="AH211" s="472">
        <v>0</v>
      </c>
      <c r="AI211" s="472">
        <v>0</v>
      </c>
      <c r="AJ211" s="472">
        <v>0</v>
      </c>
      <c r="AK211" s="472">
        <v>0</v>
      </c>
      <c r="AL211" s="472">
        <v>0</v>
      </c>
      <c r="AM211" s="472">
        <v>0</v>
      </c>
      <c r="AN211" s="472">
        <v>0</v>
      </c>
      <c r="AO211" s="472">
        <v>0</v>
      </c>
      <c r="AP211" s="472">
        <v>0</v>
      </c>
      <c r="AQ211" s="475">
        <f t="shared" si="85"/>
        <v>20000000</v>
      </c>
      <c r="AR211" s="471">
        <v>0</v>
      </c>
      <c r="AS211" s="472">
        <v>0</v>
      </c>
      <c r="AT211" s="472">
        <v>0</v>
      </c>
      <c r="AU211" s="472">
        <v>0</v>
      </c>
      <c r="AV211" s="472">
        <v>0</v>
      </c>
      <c r="AW211" s="472">
        <v>0</v>
      </c>
      <c r="AX211" s="523">
        <v>40000000</v>
      </c>
      <c r="AY211" s="472">
        <v>0</v>
      </c>
      <c r="AZ211" s="472">
        <v>0</v>
      </c>
      <c r="BA211" s="472">
        <v>0</v>
      </c>
      <c r="BB211" s="472">
        <v>0</v>
      </c>
      <c r="BC211" s="472">
        <v>0</v>
      </c>
      <c r="BD211" s="472">
        <v>0</v>
      </c>
      <c r="BE211" s="472">
        <v>0</v>
      </c>
      <c r="BF211" s="472">
        <v>0</v>
      </c>
      <c r="BG211" s="472">
        <v>0</v>
      </c>
      <c r="BH211" s="473">
        <f t="shared" si="86"/>
        <v>40000000</v>
      </c>
      <c r="BI211" s="474">
        <v>0</v>
      </c>
      <c r="BJ211" s="472">
        <v>0</v>
      </c>
      <c r="BK211" s="472">
        <v>0</v>
      </c>
      <c r="BL211" s="472">
        <v>0</v>
      </c>
      <c r="BM211" s="472">
        <v>0</v>
      </c>
      <c r="BN211" s="472">
        <v>0</v>
      </c>
      <c r="BO211" s="523">
        <v>80000000</v>
      </c>
      <c r="BP211" s="472">
        <v>0</v>
      </c>
      <c r="BQ211" s="472">
        <v>0</v>
      </c>
      <c r="BR211" s="472">
        <v>0</v>
      </c>
      <c r="BS211" s="472">
        <v>0</v>
      </c>
      <c r="BT211" s="472">
        <v>0</v>
      </c>
      <c r="BU211" s="472">
        <v>0</v>
      </c>
      <c r="BV211" s="472">
        <v>0</v>
      </c>
      <c r="BW211" s="472">
        <v>0</v>
      </c>
      <c r="BX211" s="472">
        <v>0</v>
      </c>
      <c r="BY211" s="475">
        <f t="shared" si="87"/>
        <v>80000000</v>
      </c>
      <c r="BZ211" s="471">
        <v>0</v>
      </c>
      <c r="CA211" s="472">
        <v>0</v>
      </c>
      <c r="CB211" s="472">
        <v>0</v>
      </c>
      <c r="CC211" s="472">
        <v>0</v>
      </c>
      <c r="CD211" s="472">
        <v>0</v>
      </c>
      <c r="CE211" s="472">
        <v>0</v>
      </c>
      <c r="CF211" s="523">
        <v>60000000</v>
      </c>
      <c r="CG211" s="472">
        <v>0</v>
      </c>
      <c r="CH211" s="472">
        <v>0</v>
      </c>
      <c r="CI211" s="472">
        <v>0</v>
      </c>
      <c r="CJ211" s="472">
        <v>0</v>
      </c>
      <c r="CK211" s="472">
        <v>0</v>
      </c>
      <c r="CL211" s="472">
        <v>0</v>
      </c>
      <c r="CM211" s="472">
        <v>0</v>
      </c>
      <c r="CN211" s="472">
        <v>0</v>
      </c>
      <c r="CO211" s="472">
        <v>0</v>
      </c>
      <c r="CP211" s="473">
        <f t="shared" si="88"/>
        <v>60000000</v>
      </c>
      <c r="CQ211" s="461" t="s">
        <v>274</v>
      </c>
    </row>
    <row r="212" spans="1:95" x14ac:dyDescent="0.25">
      <c r="A212" s="457" t="s">
        <v>516</v>
      </c>
      <c r="B212" s="488" t="s">
        <v>14</v>
      </c>
      <c r="C212" s="459" t="s">
        <v>1204</v>
      </c>
      <c r="D212" s="460" t="s">
        <v>250</v>
      </c>
      <c r="E212" s="461" t="s">
        <v>267</v>
      </c>
      <c r="F212" s="462" t="s">
        <v>302</v>
      </c>
      <c r="G212" s="463" t="s">
        <v>37</v>
      </c>
      <c r="H212" s="464">
        <v>4103</v>
      </c>
      <c r="I212" s="458" t="s">
        <v>201</v>
      </c>
      <c r="J212" s="459" t="s">
        <v>790</v>
      </c>
      <c r="K212" s="459" t="s">
        <v>1514</v>
      </c>
      <c r="L212" s="459" t="s">
        <v>90</v>
      </c>
      <c r="M212" s="467">
        <v>4103050</v>
      </c>
      <c r="N212" s="459" t="s">
        <v>1122</v>
      </c>
      <c r="O212" s="467">
        <v>410305000</v>
      </c>
      <c r="P212" s="481" t="s">
        <v>2198</v>
      </c>
      <c r="Q212" s="512">
        <v>1</v>
      </c>
      <c r="R212" s="513">
        <v>1</v>
      </c>
      <c r="S212" s="513">
        <v>1</v>
      </c>
      <c r="T212" s="513">
        <v>1</v>
      </c>
      <c r="U212" s="507">
        <v>1</v>
      </c>
      <c r="V212" s="471">
        <f t="shared" si="80"/>
        <v>49933333</v>
      </c>
      <c r="W212" s="472">
        <f t="shared" si="81"/>
        <v>121000000</v>
      </c>
      <c r="X212" s="472">
        <f t="shared" si="82"/>
        <v>135000000</v>
      </c>
      <c r="Y212" s="472">
        <f t="shared" si="83"/>
        <v>145000000</v>
      </c>
      <c r="Z212" s="473">
        <f t="shared" si="84"/>
        <v>450933333</v>
      </c>
      <c r="AA212" s="474">
        <v>49933333</v>
      </c>
      <c r="AB212" s="472">
        <v>0</v>
      </c>
      <c r="AC212" s="472">
        <v>0</v>
      </c>
      <c r="AD212" s="472">
        <v>0</v>
      </c>
      <c r="AE212" s="472">
        <v>0</v>
      </c>
      <c r="AF212" s="472">
        <v>0</v>
      </c>
      <c r="AG212" s="472">
        <v>0</v>
      </c>
      <c r="AH212" s="472">
        <v>0</v>
      </c>
      <c r="AI212" s="472">
        <v>0</v>
      </c>
      <c r="AJ212" s="472">
        <v>0</v>
      </c>
      <c r="AK212" s="472">
        <v>0</v>
      </c>
      <c r="AL212" s="472">
        <v>0</v>
      </c>
      <c r="AM212" s="472">
        <v>0</v>
      </c>
      <c r="AN212" s="472">
        <v>0</v>
      </c>
      <c r="AO212" s="472">
        <v>0</v>
      </c>
      <c r="AP212" s="472">
        <v>0</v>
      </c>
      <c r="AQ212" s="475">
        <f t="shared" si="85"/>
        <v>49933333</v>
      </c>
      <c r="AR212" s="471">
        <v>121000000</v>
      </c>
      <c r="AS212" s="472">
        <v>0</v>
      </c>
      <c r="AT212" s="472">
        <v>0</v>
      </c>
      <c r="AU212" s="472">
        <v>0</v>
      </c>
      <c r="AV212" s="472">
        <v>0</v>
      </c>
      <c r="AW212" s="472">
        <v>0</v>
      </c>
      <c r="AX212" s="472">
        <v>0</v>
      </c>
      <c r="AY212" s="472">
        <v>0</v>
      </c>
      <c r="AZ212" s="472">
        <v>0</v>
      </c>
      <c r="BA212" s="472">
        <v>0</v>
      </c>
      <c r="BB212" s="472">
        <v>0</v>
      </c>
      <c r="BC212" s="472">
        <v>0</v>
      </c>
      <c r="BD212" s="472">
        <v>0</v>
      </c>
      <c r="BE212" s="472">
        <v>0</v>
      </c>
      <c r="BF212" s="472">
        <v>0</v>
      </c>
      <c r="BG212" s="472">
        <v>0</v>
      </c>
      <c r="BH212" s="473">
        <f t="shared" si="86"/>
        <v>121000000</v>
      </c>
      <c r="BI212" s="474">
        <v>135000000</v>
      </c>
      <c r="BJ212" s="472">
        <v>0</v>
      </c>
      <c r="BK212" s="472">
        <v>0</v>
      </c>
      <c r="BL212" s="472">
        <v>0</v>
      </c>
      <c r="BM212" s="472">
        <v>0</v>
      </c>
      <c r="BN212" s="472">
        <v>0</v>
      </c>
      <c r="BO212" s="472">
        <v>0</v>
      </c>
      <c r="BP212" s="472">
        <v>0</v>
      </c>
      <c r="BQ212" s="472">
        <v>0</v>
      </c>
      <c r="BR212" s="472">
        <v>0</v>
      </c>
      <c r="BS212" s="472">
        <v>0</v>
      </c>
      <c r="BT212" s="472">
        <v>0</v>
      </c>
      <c r="BU212" s="472">
        <v>0</v>
      </c>
      <c r="BV212" s="472">
        <v>0</v>
      </c>
      <c r="BW212" s="472">
        <v>0</v>
      </c>
      <c r="BX212" s="472">
        <v>0</v>
      </c>
      <c r="BY212" s="475">
        <f t="shared" si="87"/>
        <v>135000000</v>
      </c>
      <c r="BZ212" s="471">
        <v>145000000</v>
      </c>
      <c r="CA212" s="472">
        <v>0</v>
      </c>
      <c r="CB212" s="472">
        <v>0</v>
      </c>
      <c r="CC212" s="472">
        <v>0</v>
      </c>
      <c r="CD212" s="472">
        <v>0</v>
      </c>
      <c r="CE212" s="472">
        <v>0</v>
      </c>
      <c r="CF212" s="472">
        <v>0</v>
      </c>
      <c r="CG212" s="472">
        <v>0</v>
      </c>
      <c r="CH212" s="472">
        <v>0</v>
      </c>
      <c r="CI212" s="472">
        <v>0</v>
      </c>
      <c r="CJ212" s="472">
        <v>0</v>
      </c>
      <c r="CK212" s="472">
        <v>0</v>
      </c>
      <c r="CL212" s="472">
        <v>0</v>
      </c>
      <c r="CM212" s="472">
        <v>0</v>
      </c>
      <c r="CN212" s="472">
        <v>0</v>
      </c>
      <c r="CO212" s="472">
        <v>0</v>
      </c>
      <c r="CP212" s="473">
        <f t="shared" si="88"/>
        <v>145000000</v>
      </c>
      <c r="CQ212" s="461" t="s">
        <v>569</v>
      </c>
    </row>
    <row r="213" spans="1:95" x14ac:dyDescent="0.25">
      <c r="A213" s="457" t="s">
        <v>517</v>
      </c>
      <c r="B213" s="488" t="s">
        <v>14</v>
      </c>
      <c r="C213" s="459" t="s">
        <v>1204</v>
      </c>
      <c r="D213" s="460" t="s">
        <v>1178</v>
      </c>
      <c r="E213" s="461" t="s">
        <v>267</v>
      </c>
      <c r="F213" s="462" t="s">
        <v>302</v>
      </c>
      <c r="G213" s="463" t="s">
        <v>37</v>
      </c>
      <c r="H213" s="464">
        <v>4103</v>
      </c>
      <c r="I213" s="458" t="s">
        <v>200</v>
      </c>
      <c r="J213" s="459" t="s">
        <v>791</v>
      </c>
      <c r="K213" s="459" t="s">
        <v>1515</v>
      </c>
      <c r="L213" s="459" t="s">
        <v>71</v>
      </c>
      <c r="M213" s="467">
        <v>4103052</v>
      </c>
      <c r="N213" s="459" t="s">
        <v>1121</v>
      </c>
      <c r="O213" s="467">
        <v>410305202</v>
      </c>
      <c r="P213" s="460" t="s">
        <v>2198</v>
      </c>
      <c r="Q213" s="468">
        <v>1</v>
      </c>
      <c r="R213" s="469">
        <v>1</v>
      </c>
      <c r="S213" s="469">
        <v>1</v>
      </c>
      <c r="T213" s="469">
        <v>1</v>
      </c>
      <c r="U213" s="470">
        <v>1</v>
      </c>
      <c r="V213" s="471">
        <f t="shared" si="80"/>
        <v>0</v>
      </c>
      <c r="W213" s="472">
        <f t="shared" si="81"/>
        <v>0</v>
      </c>
      <c r="X213" s="472">
        <f t="shared" si="82"/>
        <v>0</v>
      </c>
      <c r="Y213" s="472">
        <f t="shared" si="83"/>
        <v>0</v>
      </c>
      <c r="Z213" s="473">
        <f t="shared" si="84"/>
        <v>0</v>
      </c>
      <c r="AA213" s="474">
        <v>0</v>
      </c>
      <c r="AB213" s="472">
        <v>0</v>
      </c>
      <c r="AC213" s="472">
        <v>0</v>
      </c>
      <c r="AD213" s="472">
        <v>0</v>
      </c>
      <c r="AE213" s="472">
        <v>0</v>
      </c>
      <c r="AF213" s="472">
        <v>0</v>
      </c>
      <c r="AG213" s="472">
        <v>0</v>
      </c>
      <c r="AH213" s="472">
        <v>0</v>
      </c>
      <c r="AI213" s="472">
        <v>0</v>
      </c>
      <c r="AJ213" s="472">
        <v>0</v>
      </c>
      <c r="AK213" s="472">
        <v>0</v>
      </c>
      <c r="AL213" s="472">
        <v>0</v>
      </c>
      <c r="AM213" s="472">
        <v>0</v>
      </c>
      <c r="AN213" s="472">
        <v>0</v>
      </c>
      <c r="AO213" s="472">
        <v>0</v>
      </c>
      <c r="AP213" s="472">
        <v>0</v>
      </c>
      <c r="AQ213" s="475">
        <f t="shared" si="85"/>
        <v>0</v>
      </c>
      <c r="AR213" s="471">
        <v>0</v>
      </c>
      <c r="AS213" s="472">
        <v>0</v>
      </c>
      <c r="AT213" s="472">
        <v>0</v>
      </c>
      <c r="AU213" s="472">
        <v>0</v>
      </c>
      <c r="AV213" s="472">
        <v>0</v>
      </c>
      <c r="AW213" s="472">
        <v>0</v>
      </c>
      <c r="AX213" s="472">
        <v>0</v>
      </c>
      <c r="AY213" s="472">
        <v>0</v>
      </c>
      <c r="AZ213" s="472">
        <v>0</v>
      </c>
      <c r="BA213" s="472">
        <v>0</v>
      </c>
      <c r="BB213" s="472">
        <v>0</v>
      </c>
      <c r="BC213" s="472">
        <v>0</v>
      </c>
      <c r="BD213" s="472">
        <v>0</v>
      </c>
      <c r="BE213" s="472">
        <v>0</v>
      </c>
      <c r="BF213" s="472">
        <v>0</v>
      </c>
      <c r="BG213" s="472">
        <v>0</v>
      </c>
      <c r="BH213" s="473">
        <f t="shared" si="86"/>
        <v>0</v>
      </c>
      <c r="BI213" s="474">
        <v>0</v>
      </c>
      <c r="BJ213" s="472">
        <v>0</v>
      </c>
      <c r="BK213" s="472">
        <v>0</v>
      </c>
      <c r="BL213" s="472">
        <v>0</v>
      </c>
      <c r="BM213" s="472">
        <v>0</v>
      </c>
      <c r="BN213" s="472">
        <v>0</v>
      </c>
      <c r="BO213" s="472">
        <v>0</v>
      </c>
      <c r="BP213" s="472">
        <v>0</v>
      </c>
      <c r="BQ213" s="472">
        <v>0</v>
      </c>
      <c r="BR213" s="472">
        <v>0</v>
      </c>
      <c r="BS213" s="472">
        <v>0</v>
      </c>
      <c r="BT213" s="472">
        <v>0</v>
      </c>
      <c r="BU213" s="472">
        <v>0</v>
      </c>
      <c r="BV213" s="472">
        <v>0</v>
      </c>
      <c r="BW213" s="472">
        <v>0</v>
      </c>
      <c r="BX213" s="472">
        <v>0</v>
      </c>
      <c r="BY213" s="475">
        <f t="shared" si="87"/>
        <v>0</v>
      </c>
      <c r="BZ213" s="471">
        <v>0</v>
      </c>
      <c r="CA213" s="472">
        <v>0</v>
      </c>
      <c r="CB213" s="472">
        <v>0</v>
      </c>
      <c r="CC213" s="472">
        <v>0</v>
      </c>
      <c r="CD213" s="472">
        <v>0</v>
      </c>
      <c r="CE213" s="472">
        <v>0</v>
      </c>
      <c r="CF213" s="472">
        <v>0</v>
      </c>
      <c r="CG213" s="472">
        <v>0</v>
      </c>
      <c r="CH213" s="472">
        <v>0</v>
      </c>
      <c r="CI213" s="472">
        <v>0</v>
      </c>
      <c r="CJ213" s="472">
        <v>0</v>
      </c>
      <c r="CK213" s="472">
        <v>0</v>
      </c>
      <c r="CL213" s="472">
        <v>0</v>
      </c>
      <c r="CM213" s="472">
        <v>0</v>
      </c>
      <c r="CN213" s="472">
        <v>0</v>
      </c>
      <c r="CO213" s="472">
        <v>0</v>
      </c>
      <c r="CP213" s="473">
        <f t="shared" si="88"/>
        <v>0</v>
      </c>
      <c r="CQ213" s="461" t="s">
        <v>292</v>
      </c>
    </row>
    <row r="214" spans="1:95" x14ac:dyDescent="0.25">
      <c r="A214" s="457" t="s">
        <v>518</v>
      </c>
      <c r="B214" s="488" t="s">
        <v>14</v>
      </c>
      <c r="C214" s="459" t="s">
        <v>13</v>
      </c>
      <c r="D214" s="460" t="s">
        <v>1178</v>
      </c>
      <c r="E214" s="461" t="s">
        <v>267</v>
      </c>
      <c r="F214" s="462" t="s">
        <v>302</v>
      </c>
      <c r="G214" s="463" t="s">
        <v>15</v>
      </c>
      <c r="H214" s="464">
        <v>4104</v>
      </c>
      <c r="I214" s="465" t="s">
        <v>200</v>
      </c>
      <c r="J214" s="466" t="s">
        <v>792</v>
      </c>
      <c r="K214" s="459" t="s">
        <v>1516</v>
      </c>
      <c r="L214" s="459" t="s">
        <v>1123</v>
      </c>
      <c r="M214" s="467">
        <v>4104026</v>
      </c>
      <c r="N214" s="459" t="s">
        <v>1124</v>
      </c>
      <c r="O214" s="467">
        <v>410402600</v>
      </c>
      <c r="P214" s="460" t="s">
        <v>2197</v>
      </c>
      <c r="Q214" s="468">
        <v>5</v>
      </c>
      <c r="R214" s="469">
        <v>5</v>
      </c>
      <c r="S214" s="469">
        <v>5</v>
      </c>
      <c r="T214" s="469">
        <v>5</v>
      </c>
      <c r="U214" s="470">
        <f>Q214+R214+S214+T214</f>
        <v>20</v>
      </c>
      <c r="V214" s="471">
        <f t="shared" si="80"/>
        <v>0</v>
      </c>
      <c r="W214" s="472">
        <f t="shared" si="81"/>
        <v>0</v>
      </c>
      <c r="X214" s="472">
        <f t="shared" si="82"/>
        <v>0</v>
      </c>
      <c r="Y214" s="472">
        <f t="shared" si="83"/>
        <v>0</v>
      </c>
      <c r="Z214" s="473">
        <f t="shared" si="84"/>
        <v>0</v>
      </c>
      <c r="AA214" s="474">
        <v>0</v>
      </c>
      <c r="AB214" s="472">
        <v>0</v>
      </c>
      <c r="AC214" s="472">
        <v>0</v>
      </c>
      <c r="AD214" s="472">
        <v>0</v>
      </c>
      <c r="AE214" s="472">
        <v>0</v>
      </c>
      <c r="AF214" s="472">
        <v>0</v>
      </c>
      <c r="AG214" s="472">
        <v>0</v>
      </c>
      <c r="AH214" s="472">
        <v>0</v>
      </c>
      <c r="AI214" s="472">
        <v>0</v>
      </c>
      <c r="AJ214" s="472">
        <v>0</v>
      </c>
      <c r="AK214" s="472">
        <v>0</v>
      </c>
      <c r="AL214" s="472">
        <v>0</v>
      </c>
      <c r="AM214" s="472">
        <v>0</v>
      </c>
      <c r="AN214" s="472">
        <v>0</v>
      </c>
      <c r="AO214" s="472">
        <v>0</v>
      </c>
      <c r="AP214" s="472">
        <v>0</v>
      </c>
      <c r="AQ214" s="475">
        <f t="shared" si="85"/>
        <v>0</v>
      </c>
      <c r="AR214" s="471">
        <v>0</v>
      </c>
      <c r="AS214" s="472">
        <v>0</v>
      </c>
      <c r="AT214" s="472">
        <v>0</v>
      </c>
      <c r="AU214" s="472">
        <v>0</v>
      </c>
      <c r="AV214" s="472">
        <v>0</v>
      </c>
      <c r="AW214" s="472">
        <v>0</v>
      </c>
      <c r="AX214" s="472">
        <v>0</v>
      </c>
      <c r="AY214" s="472">
        <v>0</v>
      </c>
      <c r="AZ214" s="472">
        <v>0</v>
      </c>
      <c r="BA214" s="472">
        <v>0</v>
      </c>
      <c r="BB214" s="472">
        <v>0</v>
      </c>
      <c r="BC214" s="472">
        <v>0</v>
      </c>
      <c r="BD214" s="472">
        <v>0</v>
      </c>
      <c r="BE214" s="472">
        <v>0</v>
      </c>
      <c r="BF214" s="472">
        <v>0</v>
      </c>
      <c r="BG214" s="472">
        <v>0</v>
      </c>
      <c r="BH214" s="473">
        <f t="shared" si="86"/>
        <v>0</v>
      </c>
      <c r="BI214" s="474">
        <v>0</v>
      </c>
      <c r="BJ214" s="472">
        <v>0</v>
      </c>
      <c r="BK214" s="472">
        <v>0</v>
      </c>
      <c r="BL214" s="472">
        <v>0</v>
      </c>
      <c r="BM214" s="472">
        <v>0</v>
      </c>
      <c r="BN214" s="472">
        <v>0</v>
      </c>
      <c r="BO214" s="472">
        <v>0</v>
      </c>
      <c r="BP214" s="472">
        <v>0</v>
      </c>
      <c r="BQ214" s="472">
        <v>0</v>
      </c>
      <c r="BR214" s="472">
        <v>0</v>
      </c>
      <c r="BS214" s="472">
        <v>0</v>
      </c>
      <c r="BT214" s="472">
        <v>0</v>
      </c>
      <c r="BU214" s="472">
        <v>0</v>
      </c>
      <c r="BV214" s="472">
        <v>0</v>
      </c>
      <c r="BW214" s="472">
        <v>0</v>
      </c>
      <c r="BX214" s="472">
        <v>0</v>
      </c>
      <c r="BY214" s="475">
        <f t="shared" si="87"/>
        <v>0</v>
      </c>
      <c r="BZ214" s="471">
        <v>0</v>
      </c>
      <c r="CA214" s="472">
        <v>0</v>
      </c>
      <c r="CB214" s="472">
        <v>0</v>
      </c>
      <c r="CC214" s="472">
        <v>0</v>
      </c>
      <c r="CD214" s="472">
        <v>0</v>
      </c>
      <c r="CE214" s="472">
        <v>0</v>
      </c>
      <c r="CF214" s="472">
        <v>0</v>
      </c>
      <c r="CG214" s="472">
        <v>0</v>
      </c>
      <c r="CH214" s="472">
        <v>0</v>
      </c>
      <c r="CI214" s="472">
        <v>0</v>
      </c>
      <c r="CJ214" s="472">
        <v>0</v>
      </c>
      <c r="CK214" s="472">
        <v>0</v>
      </c>
      <c r="CL214" s="472">
        <v>0</v>
      </c>
      <c r="CM214" s="472">
        <v>0</v>
      </c>
      <c r="CN214" s="472">
        <v>0</v>
      </c>
      <c r="CO214" s="472">
        <v>0</v>
      </c>
      <c r="CP214" s="473">
        <f t="shared" si="88"/>
        <v>0</v>
      </c>
      <c r="CQ214" s="461" t="s">
        <v>292</v>
      </c>
    </row>
    <row r="215" spans="1:95" x14ac:dyDescent="0.25">
      <c r="A215" s="457" t="s">
        <v>519</v>
      </c>
      <c r="B215" s="488" t="s">
        <v>7</v>
      </c>
      <c r="C215" s="459" t="s">
        <v>1204</v>
      </c>
      <c r="D215" s="460" t="s">
        <v>1211</v>
      </c>
      <c r="E215" s="461" t="s">
        <v>267</v>
      </c>
      <c r="F215" s="462" t="s">
        <v>302</v>
      </c>
      <c r="G215" s="463" t="s">
        <v>15</v>
      </c>
      <c r="H215" s="464">
        <v>4104</v>
      </c>
      <c r="I215" s="465" t="s">
        <v>201</v>
      </c>
      <c r="J215" s="466" t="s">
        <v>793</v>
      </c>
      <c r="K215" s="459" t="s">
        <v>1517</v>
      </c>
      <c r="L215" s="459" t="s">
        <v>1125</v>
      </c>
      <c r="M215" s="467">
        <v>4104036</v>
      </c>
      <c r="N215" s="459" t="s">
        <v>1126</v>
      </c>
      <c r="O215" s="467">
        <v>410403600</v>
      </c>
      <c r="P215" s="481" t="s">
        <v>2197</v>
      </c>
      <c r="Q215" s="468">
        <v>0</v>
      </c>
      <c r="R215" s="469">
        <v>0.3</v>
      </c>
      <c r="S215" s="469">
        <v>0.7</v>
      </c>
      <c r="T215" s="469">
        <v>0</v>
      </c>
      <c r="U215" s="470">
        <f>Q215+R215+S215+T215</f>
        <v>1</v>
      </c>
      <c r="V215" s="471">
        <f t="shared" si="80"/>
        <v>0</v>
      </c>
      <c r="W215" s="472">
        <f t="shared" si="81"/>
        <v>200000000</v>
      </c>
      <c r="X215" s="472">
        <f t="shared" si="82"/>
        <v>1000000000</v>
      </c>
      <c r="Y215" s="472">
        <f t="shared" si="83"/>
        <v>0</v>
      </c>
      <c r="Z215" s="473">
        <f t="shared" si="84"/>
        <v>1200000000</v>
      </c>
      <c r="AA215" s="474">
        <v>0</v>
      </c>
      <c r="AB215" s="472">
        <v>0</v>
      </c>
      <c r="AC215" s="472">
        <v>0</v>
      </c>
      <c r="AD215" s="472">
        <v>0</v>
      </c>
      <c r="AE215" s="472">
        <v>0</v>
      </c>
      <c r="AF215" s="472">
        <v>0</v>
      </c>
      <c r="AG215" s="472">
        <v>0</v>
      </c>
      <c r="AH215" s="472">
        <v>0</v>
      </c>
      <c r="AI215" s="472">
        <v>0</v>
      </c>
      <c r="AJ215" s="472">
        <v>0</v>
      </c>
      <c r="AK215" s="472">
        <v>0</v>
      </c>
      <c r="AL215" s="472">
        <v>0</v>
      </c>
      <c r="AM215" s="472">
        <v>0</v>
      </c>
      <c r="AN215" s="472">
        <v>0</v>
      </c>
      <c r="AO215" s="472">
        <v>0</v>
      </c>
      <c r="AP215" s="472">
        <v>0</v>
      </c>
      <c r="AQ215" s="475">
        <f t="shared" si="85"/>
        <v>0</v>
      </c>
      <c r="AR215" s="471">
        <v>0</v>
      </c>
      <c r="AS215" s="472">
        <v>0</v>
      </c>
      <c r="AT215" s="472">
        <v>0</v>
      </c>
      <c r="AU215" s="472">
        <v>0</v>
      </c>
      <c r="AV215" s="472">
        <v>0</v>
      </c>
      <c r="AW215" s="472">
        <v>0</v>
      </c>
      <c r="AX215" s="472">
        <v>0</v>
      </c>
      <c r="AY215" s="472">
        <v>0</v>
      </c>
      <c r="AZ215" s="472">
        <v>0</v>
      </c>
      <c r="BA215" s="472">
        <v>0</v>
      </c>
      <c r="BB215" s="472">
        <v>0</v>
      </c>
      <c r="BC215" s="472">
        <v>0</v>
      </c>
      <c r="BD215" s="472">
        <v>0</v>
      </c>
      <c r="BE215" s="472">
        <v>0</v>
      </c>
      <c r="BF215" s="472">
        <v>200000000</v>
      </c>
      <c r="BG215" s="472">
        <v>0</v>
      </c>
      <c r="BH215" s="473">
        <f t="shared" si="86"/>
        <v>200000000</v>
      </c>
      <c r="BI215" s="474">
        <v>0</v>
      </c>
      <c r="BJ215" s="472">
        <v>0</v>
      </c>
      <c r="BK215" s="472">
        <v>0</v>
      </c>
      <c r="BL215" s="472">
        <v>0</v>
      </c>
      <c r="BM215" s="472">
        <v>0</v>
      </c>
      <c r="BN215" s="472">
        <v>0</v>
      </c>
      <c r="BO215" s="472">
        <v>0</v>
      </c>
      <c r="BP215" s="472">
        <v>0</v>
      </c>
      <c r="BQ215" s="472">
        <v>0</v>
      </c>
      <c r="BR215" s="472">
        <v>0</v>
      </c>
      <c r="BS215" s="472">
        <v>0</v>
      </c>
      <c r="BT215" s="472">
        <v>0</v>
      </c>
      <c r="BU215" s="472">
        <v>0</v>
      </c>
      <c r="BV215" s="472">
        <v>0</v>
      </c>
      <c r="BW215" s="472">
        <v>1000000000</v>
      </c>
      <c r="BX215" s="472">
        <v>0</v>
      </c>
      <c r="BY215" s="475">
        <f t="shared" si="87"/>
        <v>1000000000</v>
      </c>
      <c r="BZ215" s="471">
        <v>0</v>
      </c>
      <c r="CA215" s="472">
        <v>0</v>
      </c>
      <c r="CB215" s="472">
        <v>0</v>
      </c>
      <c r="CC215" s="472">
        <v>0</v>
      </c>
      <c r="CD215" s="472">
        <v>0</v>
      </c>
      <c r="CE215" s="472">
        <v>0</v>
      </c>
      <c r="CF215" s="472">
        <v>0</v>
      </c>
      <c r="CG215" s="472">
        <v>0</v>
      </c>
      <c r="CH215" s="472">
        <v>0</v>
      </c>
      <c r="CI215" s="472">
        <v>0</v>
      </c>
      <c r="CJ215" s="472">
        <v>0</v>
      </c>
      <c r="CK215" s="472">
        <v>0</v>
      </c>
      <c r="CL215" s="472">
        <v>0</v>
      </c>
      <c r="CM215" s="472">
        <v>0</v>
      </c>
      <c r="CN215" s="472">
        <v>0</v>
      </c>
      <c r="CO215" s="472">
        <v>0</v>
      </c>
      <c r="CP215" s="473">
        <f t="shared" si="88"/>
        <v>0</v>
      </c>
      <c r="CQ215" s="461" t="s">
        <v>292</v>
      </c>
    </row>
    <row r="216" spans="1:95" x14ac:dyDescent="0.25">
      <c r="A216" s="457" t="s">
        <v>520</v>
      </c>
      <c r="B216" s="488" t="s">
        <v>7</v>
      </c>
      <c r="C216" s="459" t="s">
        <v>1204</v>
      </c>
      <c r="D216" s="460" t="s">
        <v>1211</v>
      </c>
      <c r="E216" s="461" t="s">
        <v>267</v>
      </c>
      <c r="F216" s="462" t="s">
        <v>302</v>
      </c>
      <c r="G216" s="463" t="s">
        <v>15</v>
      </c>
      <c r="H216" s="464">
        <v>4104</v>
      </c>
      <c r="I216" s="465" t="s">
        <v>201</v>
      </c>
      <c r="J216" s="466" t="s">
        <v>794</v>
      </c>
      <c r="K216" s="459" t="s">
        <v>1518</v>
      </c>
      <c r="L216" s="459" t="s">
        <v>1127</v>
      </c>
      <c r="M216" s="467">
        <v>4104002</v>
      </c>
      <c r="N216" s="459" t="s">
        <v>1128</v>
      </c>
      <c r="O216" s="467">
        <v>410400200</v>
      </c>
      <c r="P216" s="481" t="s">
        <v>2197</v>
      </c>
      <c r="Q216" s="468">
        <v>0</v>
      </c>
      <c r="R216" s="469">
        <v>1</v>
      </c>
      <c r="S216" s="469">
        <v>0</v>
      </c>
      <c r="T216" s="469">
        <v>1</v>
      </c>
      <c r="U216" s="470">
        <f>Q216+R216+S216+T216</f>
        <v>2</v>
      </c>
      <c r="V216" s="471">
        <f t="shared" si="80"/>
        <v>0</v>
      </c>
      <c r="W216" s="472">
        <f t="shared" si="81"/>
        <v>300000000</v>
      </c>
      <c r="X216" s="472">
        <f t="shared" si="82"/>
        <v>0</v>
      </c>
      <c r="Y216" s="472">
        <f t="shared" si="83"/>
        <v>300000000</v>
      </c>
      <c r="Z216" s="473">
        <f t="shared" si="84"/>
        <v>600000000</v>
      </c>
      <c r="AA216" s="474">
        <v>0</v>
      </c>
      <c r="AB216" s="472">
        <v>0</v>
      </c>
      <c r="AC216" s="472">
        <v>0</v>
      </c>
      <c r="AD216" s="472">
        <v>0</v>
      </c>
      <c r="AE216" s="472">
        <v>0</v>
      </c>
      <c r="AF216" s="472">
        <v>0</v>
      </c>
      <c r="AG216" s="472">
        <v>0</v>
      </c>
      <c r="AH216" s="472">
        <v>0</v>
      </c>
      <c r="AI216" s="472">
        <v>0</v>
      </c>
      <c r="AJ216" s="472">
        <v>0</v>
      </c>
      <c r="AK216" s="472">
        <v>0</v>
      </c>
      <c r="AL216" s="472">
        <v>0</v>
      </c>
      <c r="AM216" s="472">
        <v>0</v>
      </c>
      <c r="AN216" s="472">
        <v>0</v>
      </c>
      <c r="AO216" s="472">
        <v>0</v>
      </c>
      <c r="AP216" s="472">
        <v>0</v>
      </c>
      <c r="AQ216" s="475">
        <f t="shared" si="85"/>
        <v>0</v>
      </c>
      <c r="AR216" s="471">
        <v>0</v>
      </c>
      <c r="AS216" s="472">
        <v>0</v>
      </c>
      <c r="AT216" s="472">
        <v>0</v>
      </c>
      <c r="AU216" s="472">
        <v>0</v>
      </c>
      <c r="AV216" s="472">
        <v>0</v>
      </c>
      <c r="AW216" s="472">
        <v>0</v>
      </c>
      <c r="AX216" s="472">
        <v>0</v>
      </c>
      <c r="AY216" s="472">
        <v>0</v>
      </c>
      <c r="AZ216" s="472">
        <v>0</v>
      </c>
      <c r="BA216" s="472">
        <v>0</v>
      </c>
      <c r="BB216" s="472">
        <v>0</v>
      </c>
      <c r="BC216" s="472">
        <v>0</v>
      </c>
      <c r="BD216" s="472">
        <v>0</v>
      </c>
      <c r="BE216" s="472">
        <v>0</v>
      </c>
      <c r="BF216" s="472">
        <v>0</v>
      </c>
      <c r="BG216" s="472">
        <v>300000000</v>
      </c>
      <c r="BH216" s="473">
        <f t="shared" si="86"/>
        <v>300000000</v>
      </c>
      <c r="BI216" s="474">
        <v>0</v>
      </c>
      <c r="BJ216" s="472">
        <v>0</v>
      </c>
      <c r="BK216" s="472">
        <v>0</v>
      </c>
      <c r="BL216" s="472">
        <v>0</v>
      </c>
      <c r="BM216" s="472">
        <v>0</v>
      </c>
      <c r="BN216" s="472">
        <v>0</v>
      </c>
      <c r="BO216" s="472">
        <v>0</v>
      </c>
      <c r="BP216" s="472">
        <v>0</v>
      </c>
      <c r="BQ216" s="472">
        <v>0</v>
      </c>
      <c r="BR216" s="472">
        <v>0</v>
      </c>
      <c r="BS216" s="472">
        <v>0</v>
      </c>
      <c r="BT216" s="472">
        <v>0</v>
      </c>
      <c r="BU216" s="472">
        <v>0</v>
      </c>
      <c r="BV216" s="472">
        <v>0</v>
      </c>
      <c r="BW216" s="472">
        <v>0</v>
      </c>
      <c r="BX216" s="472">
        <v>0</v>
      </c>
      <c r="BY216" s="475">
        <f t="shared" si="87"/>
        <v>0</v>
      </c>
      <c r="BZ216" s="471">
        <v>0</v>
      </c>
      <c r="CA216" s="472">
        <v>0</v>
      </c>
      <c r="CB216" s="472">
        <v>0</v>
      </c>
      <c r="CC216" s="472">
        <v>0</v>
      </c>
      <c r="CD216" s="472">
        <v>0</v>
      </c>
      <c r="CE216" s="472">
        <v>0</v>
      </c>
      <c r="CF216" s="472">
        <v>0</v>
      </c>
      <c r="CG216" s="472">
        <v>0</v>
      </c>
      <c r="CH216" s="472">
        <v>0</v>
      </c>
      <c r="CI216" s="472">
        <v>0</v>
      </c>
      <c r="CJ216" s="472">
        <v>0</v>
      </c>
      <c r="CK216" s="472">
        <v>0</v>
      </c>
      <c r="CL216" s="472">
        <v>0</v>
      </c>
      <c r="CM216" s="472">
        <v>0</v>
      </c>
      <c r="CN216" s="472">
        <v>0</v>
      </c>
      <c r="CO216" s="472">
        <v>300000000</v>
      </c>
      <c r="CP216" s="473">
        <f t="shared" si="88"/>
        <v>300000000</v>
      </c>
      <c r="CQ216" s="461" t="s">
        <v>305</v>
      </c>
    </row>
    <row r="217" spans="1:95" x14ac:dyDescent="0.25">
      <c r="A217" s="457" t="s">
        <v>521</v>
      </c>
      <c r="B217" s="488" t="s">
        <v>13</v>
      </c>
      <c r="C217" s="459" t="s">
        <v>1204</v>
      </c>
      <c r="D217" s="460" t="s">
        <v>280</v>
      </c>
      <c r="E217" s="461" t="s">
        <v>267</v>
      </c>
      <c r="F217" s="462" t="s">
        <v>302</v>
      </c>
      <c r="G217" s="463" t="s">
        <v>15</v>
      </c>
      <c r="H217" s="464">
        <v>4104</v>
      </c>
      <c r="I217" s="465" t="s">
        <v>201</v>
      </c>
      <c r="J217" s="466" t="s">
        <v>795</v>
      </c>
      <c r="K217" s="459" t="s">
        <v>1519</v>
      </c>
      <c r="L217" s="459" t="s">
        <v>75</v>
      </c>
      <c r="M217" s="467">
        <v>4104008</v>
      </c>
      <c r="N217" s="459" t="s">
        <v>76</v>
      </c>
      <c r="O217" s="467">
        <v>410400800</v>
      </c>
      <c r="P217" s="481" t="s">
        <v>2197</v>
      </c>
      <c r="Q217" s="468">
        <v>105</v>
      </c>
      <c r="R217" s="469">
        <v>105</v>
      </c>
      <c r="S217" s="469">
        <v>105</v>
      </c>
      <c r="T217" s="469">
        <v>105</v>
      </c>
      <c r="U217" s="470">
        <v>105</v>
      </c>
      <c r="V217" s="471">
        <f t="shared" si="80"/>
        <v>1535271734.28</v>
      </c>
      <c r="W217" s="472">
        <f t="shared" si="81"/>
        <v>1695000000</v>
      </c>
      <c r="X217" s="472">
        <f t="shared" si="82"/>
        <v>1815000000</v>
      </c>
      <c r="Y217" s="472">
        <f t="shared" si="83"/>
        <v>1915000000</v>
      </c>
      <c r="Z217" s="473">
        <f t="shared" si="84"/>
        <v>6960271734.2799997</v>
      </c>
      <c r="AA217" s="474">
        <v>121000000</v>
      </c>
      <c r="AB217" s="472">
        <v>1023517179.28</v>
      </c>
      <c r="AC217" s="472">
        <v>0</v>
      </c>
      <c r="AD217" s="472">
        <v>0</v>
      </c>
      <c r="AE217" s="472">
        <v>0</v>
      </c>
      <c r="AF217" s="472">
        <v>0</v>
      </c>
      <c r="AG217" s="472">
        <v>360754555</v>
      </c>
      <c r="AH217" s="472">
        <v>0</v>
      </c>
      <c r="AI217" s="472">
        <v>0</v>
      </c>
      <c r="AJ217" s="472">
        <v>0</v>
      </c>
      <c r="AK217" s="472">
        <v>0</v>
      </c>
      <c r="AL217" s="472">
        <v>0</v>
      </c>
      <c r="AM217" s="472">
        <v>30000000</v>
      </c>
      <c r="AN217" s="472">
        <v>0</v>
      </c>
      <c r="AO217" s="472">
        <v>0</v>
      </c>
      <c r="AP217" s="472">
        <v>0</v>
      </c>
      <c r="AQ217" s="475">
        <f t="shared" si="85"/>
        <v>1535271734.28</v>
      </c>
      <c r="AR217" s="471">
        <v>55000000</v>
      </c>
      <c r="AS217" s="472">
        <v>1100000000</v>
      </c>
      <c r="AT217" s="472">
        <v>0</v>
      </c>
      <c r="AU217" s="472">
        <v>0</v>
      </c>
      <c r="AV217" s="472">
        <v>0</v>
      </c>
      <c r="AW217" s="472">
        <v>0</v>
      </c>
      <c r="AX217" s="472">
        <v>500000000</v>
      </c>
      <c r="AY217" s="472">
        <v>0</v>
      </c>
      <c r="AZ217" s="472">
        <v>0</v>
      </c>
      <c r="BA217" s="472">
        <v>0</v>
      </c>
      <c r="BB217" s="472">
        <v>0</v>
      </c>
      <c r="BC217" s="472">
        <v>0</v>
      </c>
      <c r="BD217" s="472">
        <v>0</v>
      </c>
      <c r="BE217" s="472">
        <v>0</v>
      </c>
      <c r="BF217" s="472">
        <v>0</v>
      </c>
      <c r="BG217" s="472">
        <v>40000000</v>
      </c>
      <c r="BH217" s="473">
        <f t="shared" si="86"/>
        <v>1695000000</v>
      </c>
      <c r="BI217" s="474">
        <v>75000000</v>
      </c>
      <c r="BJ217" s="472">
        <v>1200000000</v>
      </c>
      <c r="BK217" s="472">
        <v>0</v>
      </c>
      <c r="BL217" s="472">
        <v>0</v>
      </c>
      <c r="BM217" s="472">
        <v>0</v>
      </c>
      <c r="BN217" s="472">
        <v>0</v>
      </c>
      <c r="BO217" s="472">
        <v>500000000</v>
      </c>
      <c r="BP217" s="472">
        <v>0</v>
      </c>
      <c r="BQ217" s="472">
        <v>0</v>
      </c>
      <c r="BR217" s="472">
        <v>0</v>
      </c>
      <c r="BS217" s="472">
        <v>0</v>
      </c>
      <c r="BT217" s="472">
        <v>0</v>
      </c>
      <c r="BU217" s="472">
        <v>0</v>
      </c>
      <c r="BV217" s="472">
        <v>0</v>
      </c>
      <c r="BW217" s="472">
        <v>0</v>
      </c>
      <c r="BX217" s="472">
        <v>40000000</v>
      </c>
      <c r="BY217" s="475">
        <f t="shared" si="87"/>
        <v>1815000000</v>
      </c>
      <c r="BZ217" s="471">
        <v>75000000</v>
      </c>
      <c r="CA217" s="472">
        <v>1300000000</v>
      </c>
      <c r="CB217" s="472">
        <v>0</v>
      </c>
      <c r="CC217" s="472">
        <v>0</v>
      </c>
      <c r="CD217" s="472">
        <v>0</v>
      </c>
      <c r="CE217" s="472">
        <v>0</v>
      </c>
      <c r="CF217" s="472">
        <v>500000000</v>
      </c>
      <c r="CG217" s="472">
        <v>0</v>
      </c>
      <c r="CH217" s="472">
        <v>0</v>
      </c>
      <c r="CI217" s="472">
        <v>0</v>
      </c>
      <c r="CJ217" s="472">
        <v>0</v>
      </c>
      <c r="CK217" s="472">
        <v>0</v>
      </c>
      <c r="CL217" s="472">
        <v>0</v>
      </c>
      <c r="CM217" s="472">
        <v>0</v>
      </c>
      <c r="CN217" s="472">
        <v>0</v>
      </c>
      <c r="CO217" s="472">
        <v>40000000</v>
      </c>
      <c r="CP217" s="473">
        <f t="shared" si="88"/>
        <v>1915000000</v>
      </c>
      <c r="CQ217" s="461" t="s">
        <v>292</v>
      </c>
    </row>
    <row r="218" spans="1:95" x14ac:dyDescent="0.25">
      <c r="A218" s="457" t="s">
        <v>522</v>
      </c>
      <c r="B218" s="488" t="s">
        <v>6</v>
      </c>
      <c r="C218" s="489" t="s">
        <v>1204</v>
      </c>
      <c r="D218" s="460" t="s">
        <v>1184</v>
      </c>
      <c r="E218" s="461" t="s">
        <v>267</v>
      </c>
      <c r="F218" s="462" t="s">
        <v>304</v>
      </c>
      <c r="G218" s="463" t="s">
        <v>591</v>
      </c>
      <c r="H218" s="464">
        <v>4301</v>
      </c>
      <c r="I218" s="465" t="s">
        <v>201</v>
      </c>
      <c r="J218" s="459" t="s">
        <v>1316</v>
      </c>
      <c r="K218" s="459" t="s">
        <v>1520</v>
      </c>
      <c r="L218" s="459" t="s">
        <v>1129</v>
      </c>
      <c r="M218" s="467">
        <v>4301001</v>
      </c>
      <c r="N218" s="459" t="s">
        <v>47</v>
      </c>
      <c r="O218" s="514">
        <v>430100100</v>
      </c>
      <c r="P218" s="481" t="s">
        <v>2197</v>
      </c>
      <c r="Q218" s="534">
        <v>700</v>
      </c>
      <c r="R218" s="535">
        <v>700</v>
      </c>
      <c r="S218" s="535">
        <v>700</v>
      </c>
      <c r="T218" s="535">
        <v>700</v>
      </c>
      <c r="U218" s="464">
        <f>Q218+R218+S218+T218</f>
        <v>2800</v>
      </c>
      <c r="V218" s="471">
        <f t="shared" si="80"/>
        <v>91141999</v>
      </c>
      <c r="W218" s="472">
        <f t="shared" si="81"/>
        <v>110000000</v>
      </c>
      <c r="X218" s="472">
        <f t="shared" si="82"/>
        <v>120000000</v>
      </c>
      <c r="Y218" s="472">
        <f t="shared" si="83"/>
        <v>130000000</v>
      </c>
      <c r="Z218" s="473">
        <f t="shared" si="84"/>
        <v>451141999</v>
      </c>
      <c r="AA218" s="474">
        <v>0</v>
      </c>
      <c r="AB218" s="472">
        <v>91141999</v>
      </c>
      <c r="AC218" s="472">
        <v>0</v>
      </c>
      <c r="AD218" s="472">
        <v>0</v>
      </c>
      <c r="AE218" s="472">
        <v>0</v>
      </c>
      <c r="AF218" s="472">
        <v>0</v>
      </c>
      <c r="AG218" s="472">
        <v>0</v>
      </c>
      <c r="AH218" s="472">
        <v>0</v>
      </c>
      <c r="AI218" s="472">
        <v>0</v>
      </c>
      <c r="AJ218" s="472">
        <v>0</v>
      </c>
      <c r="AK218" s="472">
        <v>0</v>
      </c>
      <c r="AL218" s="472">
        <v>0</v>
      </c>
      <c r="AM218" s="472">
        <v>0</v>
      </c>
      <c r="AN218" s="472">
        <v>0</v>
      </c>
      <c r="AO218" s="472">
        <v>0</v>
      </c>
      <c r="AP218" s="472">
        <v>0</v>
      </c>
      <c r="AQ218" s="475">
        <f t="shared" si="85"/>
        <v>91141999</v>
      </c>
      <c r="AR218" s="471">
        <v>0</v>
      </c>
      <c r="AS218" s="472">
        <v>110000000</v>
      </c>
      <c r="AT218" s="472">
        <v>0</v>
      </c>
      <c r="AU218" s="472">
        <v>0</v>
      </c>
      <c r="AV218" s="472">
        <v>0</v>
      </c>
      <c r="AW218" s="472">
        <v>0</v>
      </c>
      <c r="AX218" s="472">
        <v>0</v>
      </c>
      <c r="AY218" s="472">
        <v>0</v>
      </c>
      <c r="AZ218" s="472">
        <v>0</v>
      </c>
      <c r="BA218" s="472">
        <v>0</v>
      </c>
      <c r="BB218" s="472">
        <v>0</v>
      </c>
      <c r="BC218" s="472">
        <v>0</v>
      </c>
      <c r="BD218" s="472">
        <v>0</v>
      </c>
      <c r="BE218" s="472">
        <v>0</v>
      </c>
      <c r="BF218" s="472">
        <v>0</v>
      </c>
      <c r="BG218" s="472">
        <v>0</v>
      </c>
      <c r="BH218" s="473">
        <f t="shared" si="86"/>
        <v>110000000</v>
      </c>
      <c r="BI218" s="474">
        <v>0</v>
      </c>
      <c r="BJ218" s="472">
        <v>120000000</v>
      </c>
      <c r="BK218" s="472">
        <v>0</v>
      </c>
      <c r="BL218" s="472">
        <v>0</v>
      </c>
      <c r="BM218" s="472">
        <v>0</v>
      </c>
      <c r="BN218" s="472">
        <v>0</v>
      </c>
      <c r="BO218" s="472">
        <v>0</v>
      </c>
      <c r="BP218" s="472">
        <v>0</v>
      </c>
      <c r="BQ218" s="472">
        <v>0</v>
      </c>
      <c r="BR218" s="472">
        <v>0</v>
      </c>
      <c r="BS218" s="472">
        <v>0</v>
      </c>
      <c r="BT218" s="472">
        <v>0</v>
      </c>
      <c r="BU218" s="472">
        <v>0</v>
      </c>
      <c r="BV218" s="472">
        <v>0</v>
      </c>
      <c r="BW218" s="472">
        <v>0</v>
      </c>
      <c r="BX218" s="472">
        <v>0</v>
      </c>
      <c r="BY218" s="475">
        <f t="shared" si="87"/>
        <v>120000000</v>
      </c>
      <c r="BZ218" s="471">
        <v>0</v>
      </c>
      <c r="CA218" s="472">
        <v>130000000</v>
      </c>
      <c r="CB218" s="472">
        <v>0</v>
      </c>
      <c r="CC218" s="472">
        <v>0</v>
      </c>
      <c r="CD218" s="472">
        <v>0</v>
      </c>
      <c r="CE218" s="472">
        <v>0</v>
      </c>
      <c r="CF218" s="472">
        <v>0</v>
      </c>
      <c r="CG218" s="472">
        <v>0</v>
      </c>
      <c r="CH218" s="472">
        <v>0</v>
      </c>
      <c r="CI218" s="472">
        <v>0</v>
      </c>
      <c r="CJ218" s="472">
        <v>0</v>
      </c>
      <c r="CK218" s="472">
        <v>0</v>
      </c>
      <c r="CL218" s="472">
        <v>0</v>
      </c>
      <c r="CM218" s="472">
        <v>0</v>
      </c>
      <c r="CN218" s="472">
        <v>0</v>
      </c>
      <c r="CO218" s="472">
        <v>0</v>
      </c>
      <c r="CP218" s="473">
        <f t="shared" si="88"/>
        <v>130000000</v>
      </c>
      <c r="CQ218" s="461" t="s">
        <v>264</v>
      </c>
    </row>
    <row r="219" spans="1:95" x14ac:dyDescent="0.25">
      <c r="A219" s="457" t="s">
        <v>523</v>
      </c>
      <c r="B219" s="488" t="s">
        <v>6</v>
      </c>
      <c r="C219" s="489" t="s">
        <v>1204</v>
      </c>
      <c r="D219" s="460" t="s">
        <v>1184</v>
      </c>
      <c r="E219" s="461" t="s">
        <v>267</v>
      </c>
      <c r="F219" s="462" t="s">
        <v>304</v>
      </c>
      <c r="G219" s="463" t="s">
        <v>591</v>
      </c>
      <c r="H219" s="464">
        <v>4301</v>
      </c>
      <c r="I219" s="465" t="s">
        <v>201</v>
      </c>
      <c r="J219" s="466" t="s">
        <v>796</v>
      </c>
      <c r="K219" s="459" t="s">
        <v>1521</v>
      </c>
      <c r="L219" s="489" t="s">
        <v>1130</v>
      </c>
      <c r="M219" s="467">
        <v>4301037</v>
      </c>
      <c r="N219" s="459" t="s">
        <v>1131</v>
      </c>
      <c r="O219" s="467">
        <v>430103700</v>
      </c>
      <c r="P219" s="481" t="s">
        <v>2197</v>
      </c>
      <c r="Q219" s="468">
        <v>1200</v>
      </c>
      <c r="R219" s="469">
        <v>1200</v>
      </c>
      <c r="S219" s="469">
        <v>1200</v>
      </c>
      <c r="T219" s="469">
        <v>1200</v>
      </c>
      <c r="U219" s="470">
        <f>Q219+R219+S219+T219</f>
        <v>4800</v>
      </c>
      <c r="V219" s="471">
        <f t="shared" si="80"/>
        <v>84567993.430000007</v>
      </c>
      <c r="W219" s="472">
        <f t="shared" si="81"/>
        <v>60000000</v>
      </c>
      <c r="X219" s="472">
        <f t="shared" si="82"/>
        <v>70000000</v>
      </c>
      <c r="Y219" s="472">
        <f t="shared" si="83"/>
        <v>80000000</v>
      </c>
      <c r="Z219" s="473">
        <f t="shared" si="84"/>
        <v>294567993.43000001</v>
      </c>
      <c r="AA219" s="474">
        <v>0</v>
      </c>
      <c r="AB219" s="472">
        <v>84567993.430000007</v>
      </c>
      <c r="AC219" s="472">
        <v>0</v>
      </c>
      <c r="AD219" s="472">
        <v>0</v>
      </c>
      <c r="AE219" s="472">
        <v>0</v>
      </c>
      <c r="AF219" s="472">
        <v>0</v>
      </c>
      <c r="AG219" s="472">
        <v>0</v>
      </c>
      <c r="AH219" s="472">
        <v>0</v>
      </c>
      <c r="AI219" s="472">
        <v>0</v>
      </c>
      <c r="AJ219" s="472">
        <v>0</v>
      </c>
      <c r="AK219" s="472">
        <v>0</v>
      </c>
      <c r="AL219" s="472">
        <v>0</v>
      </c>
      <c r="AM219" s="472">
        <v>0</v>
      </c>
      <c r="AN219" s="472">
        <v>0</v>
      </c>
      <c r="AO219" s="472">
        <v>0</v>
      </c>
      <c r="AP219" s="472">
        <v>0</v>
      </c>
      <c r="AQ219" s="475">
        <f t="shared" si="85"/>
        <v>84567993.430000007</v>
      </c>
      <c r="AR219" s="471">
        <v>0</v>
      </c>
      <c r="AS219" s="472">
        <v>60000000</v>
      </c>
      <c r="AT219" s="472">
        <v>0</v>
      </c>
      <c r="AU219" s="472">
        <v>0</v>
      </c>
      <c r="AV219" s="472">
        <v>0</v>
      </c>
      <c r="AW219" s="472">
        <v>0</v>
      </c>
      <c r="AX219" s="472">
        <v>0</v>
      </c>
      <c r="AY219" s="472">
        <v>0</v>
      </c>
      <c r="AZ219" s="472">
        <v>0</v>
      </c>
      <c r="BA219" s="472">
        <v>0</v>
      </c>
      <c r="BB219" s="472">
        <v>0</v>
      </c>
      <c r="BC219" s="472">
        <v>0</v>
      </c>
      <c r="BD219" s="472">
        <v>0</v>
      </c>
      <c r="BE219" s="472">
        <v>0</v>
      </c>
      <c r="BF219" s="472">
        <v>0</v>
      </c>
      <c r="BG219" s="472">
        <v>0</v>
      </c>
      <c r="BH219" s="473">
        <f t="shared" si="86"/>
        <v>60000000</v>
      </c>
      <c r="BI219" s="474">
        <v>0</v>
      </c>
      <c r="BJ219" s="472">
        <v>70000000</v>
      </c>
      <c r="BK219" s="472">
        <v>0</v>
      </c>
      <c r="BL219" s="472">
        <v>0</v>
      </c>
      <c r="BM219" s="472">
        <v>0</v>
      </c>
      <c r="BN219" s="472">
        <v>0</v>
      </c>
      <c r="BO219" s="472">
        <v>0</v>
      </c>
      <c r="BP219" s="472">
        <v>0</v>
      </c>
      <c r="BQ219" s="472">
        <v>0</v>
      </c>
      <c r="BR219" s="472">
        <v>0</v>
      </c>
      <c r="BS219" s="472">
        <v>0</v>
      </c>
      <c r="BT219" s="472">
        <v>0</v>
      </c>
      <c r="BU219" s="472">
        <v>0</v>
      </c>
      <c r="BV219" s="472">
        <v>0</v>
      </c>
      <c r="BW219" s="472">
        <v>0</v>
      </c>
      <c r="BX219" s="472">
        <v>0</v>
      </c>
      <c r="BY219" s="475">
        <f t="shared" si="87"/>
        <v>70000000</v>
      </c>
      <c r="BZ219" s="471">
        <v>0</v>
      </c>
      <c r="CA219" s="472">
        <v>80000000</v>
      </c>
      <c r="CB219" s="472">
        <v>0</v>
      </c>
      <c r="CC219" s="472">
        <v>0</v>
      </c>
      <c r="CD219" s="472">
        <v>0</v>
      </c>
      <c r="CE219" s="472">
        <v>0</v>
      </c>
      <c r="CF219" s="472">
        <v>0</v>
      </c>
      <c r="CG219" s="472">
        <v>0</v>
      </c>
      <c r="CH219" s="472">
        <v>0</v>
      </c>
      <c r="CI219" s="472">
        <v>0</v>
      </c>
      <c r="CJ219" s="472">
        <v>0</v>
      </c>
      <c r="CK219" s="472">
        <v>0</v>
      </c>
      <c r="CL219" s="472">
        <v>0</v>
      </c>
      <c r="CM219" s="472">
        <v>0</v>
      </c>
      <c r="CN219" s="472">
        <v>0</v>
      </c>
      <c r="CO219" s="472">
        <v>0</v>
      </c>
      <c r="CP219" s="473">
        <f t="shared" si="88"/>
        <v>80000000</v>
      </c>
      <c r="CQ219" s="461" t="s">
        <v>292</v>
      </c>
    </row>
    <row r="220" spans="1:95" x14ac:dyDescent="0.25">
      <c r="A220" s="457" t="s">
        <v>524</v>
      </c>
      <c r="B220" s="488" t="s">
        <v>6</v>
      </c>
      <c r="C220" s="489" t="s">
        <v>7</v>
      </c>
      <c r="D220" s="460" t="s">
        <v>1184</v>
      </c>
      <c r="E220" s="461" t="s">
        <v>267</v>
      </c>
      <c r="F220" s="462" t="s">
        <v>304</v>
      </c>
      <c r="G220" s="463" t="s">
        <v>591</v>
      </c>
      <c r="H220" s="464">
        <v>4301</v>
      </c>
      <c r="I220" s="465" t="s">
        <v>201</v>
      </c>
      <c r="J220" s="466" t="s">
        <v>797</v>
      </c>
      <c r="K220" s="459" t="s">
        <v>1522</v>
      </c>
      <c r="L220" s="489" t="s">
        <v>8</v>
      </c>
      <c r="M220" s="467">
        <v>4301004</v>
      </c>
      <c r="N220" s="459" t="s">
        <v>9</v>
      </c>
      <c r="O220" s="467">
        <v>430100400</v>
      </c>
      <c r="P220" s="481" t="s">
        <v>2198</v>
      </c>
      <c r="Q220" s="468">
        <v>10</v>
      </c>
      <c r="R220" s="469">
        <v>10</v>
      </c>
      <c r="S220" s="469">
        <v>10</v>
      </c>
      <c r="T220" s="469">
        <v>10</v>
      </c>
      <c r="U220" s="470">
        <v>10</v>
      </c>
      <c r="V220" s="471">
        <f t="shared" si="80"/>
        <v>23751199.18</v>
      </c>
      <c r="W220" s="472">
        <f t="shared" si="81"/>
        <v>40000000</v>
      </c>
      <c r="X220" s="472">
        <f t="shared" si="82"/>
        <v>45000000</v>
      </c>
      <c r="Y220" s="472">
        <f t="shared" si="83"/>
        <v>50000000</v>
      </c>
      <c r="Z220" s="473">
        <f t="shared" si="84"/>
        <v>158751199.18000001</v>
      </c>
      <c r="AA220" s="474">
        <v>0</v>
      </c>
      <c r="AB220" s="472">
        <v>23251199.18</v>
      </c>
      <c r="AC220" s="472">
        <v>0</v>
      </c>
      <c r="AD220" s="472">
        <v>0</v>
      </c>
      <c r="AE220" s="472">
        <v>500000</v>
      </c>
      <c r="AF220" s="472">
        <v>0</v>
      </c>
      <c r="AG220" s="472">
        <v>0</v>
      </c>
      <c r="AH220" s="472">
        <v>0</v>
      </c>
      <c r="AI220" s="472">
        <v>0</v>
      </c>
      <c r="AJ220" s="472">
        <v>0</v>
      </c>
      <c r="AK220" s="472">
        <v>0</v>
      </c>
      <c r="AL220" s="472">
        <v>0</v>
      </c>
      <c r="AM220" s="472">
        <v>0</v>
      </c>
      <c r="AN220" s="472">
        <v>0</v>
      </c>
      <c r="AO220" s="472">
        <v>0</v>
      </c>
      <c r="AP220" s="472">
        <v>0</v>
      </c>
      <c r="AQ220" s="475">
        <f t="shared" si="85"/>
        <v>23751199.18</v>
      </c>
      <c r="AR220" s="471">
        <v>0</v>
      </c>
      <c r="AS220" s="472">
        <v>40000000</v>
      </c>
      <c r="AT220" s="472">
        <v>0</v>
      </c>
      <c r="AU220" s="472">
        <v>0</v>
      </c>
      <c r="AV220" s="472">
        <v>0</v>
      </c>
      <c r="AW220" s="472">
        <v>0</v>
      </c>
      <c r="AX220" s="472">
        <v>0</v>
      </c>
      <c r="AY220" s="472">
        <v>0</v>
      </c>
      <c r="AZ220" s="472">
        <v>0</v>
      </c>
      <c r="BA220" s="472">
        <v>0</v>
      </c>
      <c r="BB220" s="472">
        <v>0</v>
      </c>
      <c r="BC220" s="472">
        <v>0</v>
      </c>
      <c r="BD220" s="472">
        <v>0</v>
      </c>
      <c r="BE220" s="472">
        <v>0</v>
      </c>
      <c r="BF220" s="472">
        <v>0</v>
      </c>
      <c r="BG220" s="472">
        <v>0</v>
      </c>
      <c r="BH220" s="473">
        <f t="shared" si="86"/>
        <v>40000000</v>
      </c>
      <c r="BI220" s="474">
        <v>0</v>
      </c>
      <c r="BJ220" s="472">
        <v>45000000</v>
      </c>
      <c r="BK220" s="472">
        <v>0</v>
      </c>
      <c r="BL220" s="472">
        <v>0</v>
      </c>
      <c r="BM220" s="472">
        <v>0</v>
      </c>
      <c r="BN220" s="472">
        <v>0</v>
      </c>
      <c r="BO220" s="472">
        <v>0</v>
      </c>
      <c r="BP220" s="472">
        <v>0</v>
      </c>
      <c r="BQ220" s="472">
        <v>0</v>
      </c>
      <c r="BR220" s="472">
        <v>0</v>
      </c>
      <c r="BS220" s="472">
        <v>0</v>
      </c>
      <c r="BT220" s="472">
        <v>0</v>
      </c>
      <c r="BU220" s="472">
        <v>0</v>
      </c>
      <c r="BV220" s="472">
        <v>0</v>
      </c>
      <c r="BW220" s="472">
        <v>0</v>
      </c>
      <c r="BX220" s="472">
        <v>0</v>
      </c>
      <c r="BY220" s="475">
        <f t="shared" si="87"/>
        <v>45000000</v>
      </c>
      <c r="BZ220" s="471">
        <v>0</v>
      </c>
      <c r="CA220" s="472">
        <v>50000000</v>
      </c>
      <c r="CB220" s="472">
        <v>0</v>
      </c>
      <c r="CC220" s="472">
        <v>0</v>
      </c>
      <c r="CD220" s="472">
        <v>0</v>
      </c>
      <c r="CE220" s="472">
        <v>0</v>
      </c>
      <c r="CF220" s="472">
        <v>0</v>
      </c>
      <c r="CG220" s="472">
        <v>0</v>
      </c>
      <c r="CH220" s="472">
        <v>0</v>
      </c>
      <c r="CI220" s="472">
        <v>0</v>
      </c>
      <c r="CJ220" s="472">
        <v>0</v>
      </c>
      <c r="CK220" s="472">
        <v>0</v>
      </c>
      <c r="CL220" s="472">
        <v>0</v>
      </c>
      <c r="CM220" s="472">
        <v>0</v>
      </c>
      <c r="CN220" s="472">
        <v>0</v>
      </c>
      <c r="CO220" s="472">
        <v>0</v>
      </c>
      <c r="CP220" s="473">
        <f t="shared" si="88"/>
        <v>50000000</v>
      </c>
      <c r="CQ220" s="461" t="s">
        <v>264</v>
      </c>
    </row>
    <row r="221" spans="1:95" x14ac:dyDescent="0.25">
      <c r="A221" s="457" t="s">
        <v>525</v>
      </c>
      <c r="B221" s="488" t="s">
        <v>7</v>
      </c>
      <c r="C221" s="489" t="s">
        <v>6</v>
      </c>
      <c r="D221" s="460" t="s">
        <v>1184</v>
      </c>
      <c r="E221" s="461" t="s">
        <v>267</v>
      </c>
      <c r="F221" s="462" t="s">
        <v>304</v>
      </c>
      <c r="G221" s="463" t="s">
        <v>591</v>
      </c>
      <c r="H221" s="464">
        <v>4301</v>
      </c>
      <c r="I221" s="465" t="s">
        <v>201</v>
      </c>
      <c r="J221" s="466" t="s">
        <v>798</v>
      </c>
      <c r="K221" s="459" t="s">
        <v>1523</v>
      </c>
      <c r="L221" s="489" t="s">
        <v>8</v>
      </c>
      <c r="M221" s="467">
        <v>4301004</v>
      </c>
      <c r="N221" s="459" t="s">
        <v>9</v>
      </c>
      <c r="O221" s="467">
        <v>430100400</v>
      </c>
      <c r="P221" s="481" t="s">
        <v>2197</v>
      </c>
      <c r="Q221" s="468">
        <v>0</v>
      </c>
      <c r="R221" s="469">
        <v>3</v>
      </c>
      <c r="S221" s="469">
        <v>3</v>
      </c>
      <c r="T221" s="469">
        <v>4</v>
      </c>
      <c r="U221" s="470">
        <f>Q221+R221+S221+T221</f>
        <v>10</v>
      </c>
      <c r="V221" s="471">
        <f t="shared" si="80"/>
        <v>0</v>
      </c>
      <c r="W221" s="472">
        <f t="shared" si="81"/>
        <v>100000000</v>
      </c>
      <c r="X221" s="472">
        <f t="shared" si="82"/>
        <v>110000000</v>
      </c>
      <c r="Y221" s="472">
        <f t="shared" si="83"/>
        <v>120000000</v>
      </c>
      <c r="Z221" s="473">
        <f t="shared" si="84"/>
        <v>330000000</v>
      </c>
      <c r="AA221" s="474">
        <v>0</v>
      </c>
      <c r="AB221" s="472">
        <v>0</v>
      </c>
      <c r="AC221" s="472">
        <v>0</v>
      </c>
      <c r="AD221" s="472">
        <v>0</v>
      </c>
      <c r="AE221" s="472">
        <v>0</v>
      </c>
      <c r="AF221" s="472">
        <v>0</v>
      </c>
      <c r="AG221" s="472">
        <v>0</v>
      </c>
      <c r="AH221" s="472">
        <v>0</v>
      </c>
      <c r="AI221" s="472">
        <v>0</v>
      </c>
      <c r="AJ221" s="472">
        <v>0</v>
      </c>
      <c r="AK221" s="472">
        <v>0</v>
      </c>
      <c r="AL221" s="472">
        <v>0</v>
      </c>
      <c r="AM221" s="472">
        <v>0</v>
      </c>
      <c r="AN221" s="472">
        <v>0</v>
      </c>
      <c r="AO221" s="472">
        <v>0</v>
      </c>
      <c r="AP221" s="472">
        <v>0</v>
      </c>
      <c r="AQ221" s="475">
        <f t="shared" si="85"/>
        <v>0</v>
      </c>
      <c r="AR221" s="471">
        <v>0</v>
      </c>
      <c r="AS221" s="472">
        <v>0</v>
      </c>
      <c r="AT221" s="472">
        <v>0</v>
      </c>
      <c r="AU221" s="472">
        <v>0</v>
      </c>
      <c r="AV221" s="472">
        <v>100000000</v>
      </c>
      <c r="AW221" s="472">
        <v>0</v>
      </c>
      <c r="AX221" s="472">
        <v>0</v>
      </c>
      <c r="AY221" s="472">
        <v>0</v>
      </c>
      <c r="AZ221" s="472">
        <v>0</v>
      </c>
      <c r="BA221" s="472">
        <v>0</v>
      </c>
      <c r="BB221" s="472">
        <v>0</v>
      </c>
      <c r="BC221" s="472">
        <v>0</v>
      </c>
      <c r="BD221" s="472">
        <v>0</v>
      </c>
      <c r="BE221" s="472">
        <v>0</v>
      </c>
      <c r="BF221" s="472">
        <v>0</v>
      </c>
      <c r="BG221" s="472">
        <v>0</v>
      </c>
      <c r="BH221" s="473">
        <f t="shared" si="86"/>
        <v>100000000</v>
      </c>
      <c r="BI221" s="474">
        <v>0</v>
      </c>
      <c r="BJ221" s="472">
        <v>0</v>
      </c>
      <c r="BK221" s="472">
        <v>0</v>
      </c>
      <c r="BL221" s="472">
        <v>0</v>
      </c>
      <c r="BM221" s="472">
        <v>110000000</v>
      </c>
      <c r="BN221" s="472">
        <v>0</v>
      </c>
      <c r="BO221" s="472">
        <v>0</v>
      </c>
      <c r="BP221" s="472">
        <v>0</v>
      </c>
      <c r="BQ221" s="472">
        <v>0</v>
      </c>
      <c r="BR221" s="472">
        <v>0</v>
      </c>
      <c r="BS221" s="472">
        <v>0</v>
      </c>
      <c r="BT221" s="472">
        <v>0</v>
      </c>
      <c r="BU221" s="472">
        <v>0</v>
      </c>
      <c r="BV221" s="472">
        <v>0</v>
      </c>
      <c r="BW221" s="472">
        <v>0</v>
      </c>
      <c r="BX221" s="472">
        <v>0</v>
      </c>
      <c r="BY221" s="475">
        <f t="shared" si="87"/>
        <v>110000000</v>
      </c>
      <c r="BZ221" s="471">
        <v>0</v>
      </c>
      <c r="CA221" s="472">
        <v>0</v>
      </c>
      <c r="CB221" s="472">
        <v>0</v>
      </c>
      <c r="CC221" s="472">
        <v>0</v>
      </c>
      <c r="CD221" s="472">
        <v>120000000</v>
      </c>
      <c r="CE221" s="472">
        <v>0</v>
      </c>
      <c r="CF221" s="472">
        <v>0</v>
      </c>
      <c r="CG221" s="472">
        <v>0</v>
      </c>
      <c r="CH221" s="472">
        <v>0</v>
      </c>
      <c r="CI221" s="472">
        <v>0</v>
      </c>
      <c r="CJ221" s="472">
        <v>0</v>
      </c>
      <c r="CK221" s="472">
        <v>0</v>
      </c>
      <c r="CL221" s="472">
        <v>0</v>
      </c>
      <c r="CM221" s="472">
        <v>0</v>
      </c>
      <c r="CN221" s="472">
        <v>0</v>
      </c>
      <c r="CO221" s="472">
        <v>0</v>
      </c>
      <c r="CP221" s="473">
        <f t="shared" si="88"/>
        <v>120000000</v>
      </c>
      <c r="CQ221" s="461" t="s">
        <v>264</v>
      </c>
    </row>
    <row r="222" spans="1:95" x14ac:dyDescent="0.25">
      <c r="A222" s="457" t="s">
        <v>526</v>
      </c>
      <c r="B222" s="488" t="s">
        <v>7</v>
      </c>
      <c r="C222" s="489" t="s">
        <v>6</v>
      </c>
      <c r="D222" s="460" t="s">
        <v>1184</v>
      </c>
      <c r="E222" s="461" t="s">
        <v>267</v>
      </c>
      <c r="F222" s="462" t="s">
        <v>304</v>
      </c>
      <c r="G222" s="463" t="s">
        <v>591</v>
      </c>
      <c r="H222" s="464">
        <v>4301</v>
      </c>
      <c r="I222" s="465" t="s">
        <v>201</v>
      </c>
      <c r="J222" s="466" t="s">
        <v>799</v>
      </c>
      <c r="K222" s="459" t="s">
        <v>1524</v>
      </c>
      <c r="L222" s="489" t="s">
        <v>1132</v>
      </c>
      <c r="M222" s="467">
        <v>4302043</v>
      </c>
      <c r="N222" s="459" t="s">
        <v>1133</v>
      </c>
      <c r="O222" s="467">
        <v>430204300</v>
      </c>
      <c r="P222" s="481" t="s">
        <v>2197</v>
      </c>
      <c r="Q222" s="468">
        <v>0</v>
      </c>
      <c r="R222" s="469">
        <v>0.3</v>
      </c>
      <c r="S222" s="469">
        <v>0.7</v>
      </c>
      <c r="T222" s="469">
        <v>0</v>
      </c>
      <c r="U222" s="470">
        <f>Q222+R222+S222+T222</f>
        <v>1</v>
      </c>
      <c r="V222" s="471">
        <f t="shared" si="80"/>
        <v>0</v>
      </c>
      <c r="W222" s="472">
        <f t="shared" si="81"/>
        <v>300000000</v>
      </c>
      <c r="X222" s="472">
        <f t="shared" si="82"/>
        <v>1000000000</v>
      </c>
      <c r="Y222" s="472">
        <f t="shared" si="83"/>
        <v>0</v>
      </c>
      <c r="Z222" s="473">
        <f t="shared" si="84"/>
        <v>1300000000</v>
      </c>
      <c r="AA222" s="474">
        <v>0</v>
      </c>
      <c r="AB222" s="472">
        <v>0</v>
      </c>
      <c r="AC222" s="472">
        <v>0</v>
      </c>
      <c r="AD222" s="472">
        <v>0</v>
      </c>
      <c r="AE222" s="472">
        <v>0</v>
      </c>
      <c r="AF222" s="472">
        <v>0</v>
      </c>
      <c r="AG222" s="472">
        <v>0</v>
      </c>
      <c r="AH222" s="472">
        <v>0</v>
      </c>
      <c r="AI222" s="472">
        <v>0</v>
      </c>
      <c r="AJ222" s="472">
        <v>0</v>
      </c>
      <c r="AK222" s="472">
        <v>0</v>
      </c>
      <c r="AL222" s="472">
        <v>0</v>
      </c>
      <c r="AM222" s="472">
        <v>0</v>
      </c>
      <c r="AN222" s="472">
        <v>0</v>
      </c>
      <c r="AO222" s="472">
        <v>0</v>
      </c>
      <c r="AP222" s="472">
        <v>0</v>
      </c>
      <c r="AQ222" s="475">
        <f t="shared" si="85"/>
        <v>0</v>
      </c>
      <c r="AR222" s="471">
        <v>0</v>
      </c>
      <c r="AS222" s="472">
        <v>0</v>
      </c>
      <c r="AT222" s="472">
        <v>0</v>
      </c>
      <c r="AU222" s="472">
        <v>0</v>
      </c>
      <c r="AV222" s="472">
        <v>0</v>
      </c>
      <c r="AW222" s="472">
        <v>0</v>
      </c>
      <c r="AX222" s="472">
        <v>0</v>
      </c>
      <c r="AY222" s="472">
        <v>0</v>
      </c>
      <c r="AZ222" s="472">
        <v>0</v>
      </c>
      <c r="BA222" s="472">
        <v>0</v>
      </c>
      <c r="BB222" s="472">
        <v>0</v>
      </c>
      <c r="BC222" s="472">
        <v>0</v>
      </c>
      <c r="BD222" s="472">
        <v>0</v>
      </c>
      <c r="BE222" s="472">
        <v>0</v>
      </c>
      <c r="BF222" s="472">
        <v>300000000</v>
      </c>
      <c r="BG222" s="472">
        <v>0</v>
      </c>
      <c r="BH222" s="473">
        <f t="shared" si="86"/>
        <v>300000000</v>
      </c>
      <c r="BI222" s="474">
        <v>0</v>
      </c>
      <c r="BJ222" s="472">
        <v>0</v>
      </c>
      <c r="BK222" s="472">
        <v>0</v>
      </c>
      <c r="BL222" s="472">
        <v>0</v>
      </c>
      <c r="BM222" s="472">
        <v>0</v>
      </c>
      <c r="BN222" s="472">
        <v>0</v>
      </c>
      <c r="BO222" s="472">
        <v>0</v>
      </c>
      <c r="BP222" s="472">
        <v>0</v>
      </c>
      <c r="BQ222" s="472">
        <v>0</v>
      </c>
      <c r="BR222" s="472">
        <v>0</v>
      </c>
      <c r="BS222" s="472">
        <v>0</v>
      </c>
      <c r="BT222" s="472">
        <v>0</v>
      </c>
      <c r="BU222" s="472">
        <v>0</v>
      </c>
      <c r="BV222" s="472">
        <v>0</v>
      </c>
      <c r="BW222" s="472">
        <v>1000000000</v>
      </c>
      <c r="BX222" s="472">
        <v>0</v>
      </c>
      <c r="BY222" s="475">
        <f t="shared" si="87"/>
        <v>1000000000</v>
      </c>
      <c r="BZ222" s="471">
        <v>0</v>
      </c>
      <c r="CA222" s="472">
        <v>0</v>
      </c>
      <c r="CB222" s="472">
        <v>0</v>
      </c>
      <c r="CC222" s="472">
        <v>0</v>
      </c>
      <c r="CD222" s="472">
        <v>0</v>
      </c>
      <c r="CE222" s="472">
        <v>0</v>
      </c>
      <c r="CF222" s="472">
        <v>0</v>
      </c>
      <c r="CG222" s="472">
        <v>0</v>
      </c>
      <c r="CH222" s="472">
        <v>0</v>
      </c>
      <c r="CI222" s="472">
        <v>0</v>
      </c>
      <c r="CJ222" s="472">
        <v>0</v>
      </c>
      <c r="CK222" s="472">
        <v>0</v>
      </c>
      <c r="CL222" s="472">
        <v>0</v>
      </c>
      <c r="CM222" s="472">
        <v>0</v>
      </c>
      <c r="CN222" s="472">
        <v>0</v>
      </c>
      <c r="CO222" s="472">
        <v>0</v>
      </c>
      <c r="CP222" s="473">
        <f t="shared" si="88"/>
        <v>0</v>
      </c>
      <c r="CQ222" s="461" t="s">
        <v>289</v>
      </c>
    </row>
    <row r="223" spans="1:95" x14ac:dyDescent="0.25">
      <c r="A223" s="457" t="s">
        <v>527</v>
      </c>
      <c r="B223" s="488" t="s">
        <v>7</v>
      </c>
      <c r="C223" s="489" t="s">
        <v>6</v>
      </c>
      <c r="D223" s="460" t="s">
        <v>1184</v>
      </c>
      <c r="E223" s="461" t="s">
        <v>267</v>
      </c>
      <c r="F223" s="462" t="s">
        <v>304</v>
      </c>
      <c r="G223" s="463" t="s">
        <v>591</v>
      </c>
      <c r="H223" s="464">
        <v>4301</v>
      </c>
      <c r="I223" s="465" t="s">
        <v>201</v>
      </c>
      <c r="J223" s="466" t="s">
        <v>800</v>
      </c>
      <c r="K223" s="459" t="s">
        <v>1525</v>
      </c>
      <c r="L223" s="489" t="s">
        <v>8</v>
      </c>
      <c r="M223" s="467">
        <v>4301004</v>
      </c>
      <c r="N223" s="459" t="s">
        <v>9</v>
      </c>
      <c r="O223" s="467">
        <v>430100400</v>
      </c>
      <c r="P223" s="481" t="s">
        <v>2197</v>
      </c>
      <c r="Q223" s="468">
        <v>0</v>
      </c>
      <c r="R223" s="469">
        <v>0</v>
      </c>
      <c r="S223" s="469">
        <v>0</v>
      </c>
      <c r="T223" s="469">
        <v>1</v>
      </c>
      <c r="U223" s="470">
        <f>Q223+R223+S223+T223</f>
        <v>1</v>
      </c>
      <c r="V223" s="471">
        <f t="shared" si="80"/>
        <v>0</v>
      </c>
      <c r="W223" s="472">
        <f t="shared" si="81"/>
        <v>0</v>
      </c>
      <c r="X223" s="472">
        <f t="shared" si="82"/>
        <v>0</v>
      </c>
      <c r="Y223" s="472">
        <f t="shared" si="83"/>
        <v>699137499</v>
      </c>
      <c r="Z223" s="473">
        <f t="shared" si="84"/>
        <v>699137499</v>
      </c>
      <c r="AA223" s="474">
        <v>0</v>
      </c>
      <c r="AB223" s="472">
        <v>0</v>
      </c>
      <c r="AC223" s="472">
        <v>0</v>
      </c>
      <c r="AD223" s="472">
        <v>0</v>
      </c>
      <c r="AE223" s="472">
        <v>0</v>
      </c>
      <c r="AF223" s="472">
        <v>0</v>
      </c>
      <c r="AG223" s="472">
        <v>0</v>
      </c>
      <c r="AH223" s="472">
        <v>0</v>
      </c>
      <c r="AI223" s="472">
        <v>0</v>
      </c>
      <c r="AJ223" s="472">
        <v>0</v>
      </c>
      <c r="AK223" s="472">
        <v>0</v>
      </c>
      <c r="AL223" s="472">
        <v>0</v>
      </c>
      <c r="AM223" s="472">
        <v>0</v>
      </c>
      <c r="AN223" s="472">
        <v>0</v>
      </c>
      <c r="AO223" s="472">
        <v>0</v>
      </c>
      <c r="AP223" s="472">
        <v>0</v>
      </c>
      <c r="AQ223" s="475">
        <f t="shared" si="85"/>
        <v>0</v>
      </c>
      <c r="AR223" s="471">
        <v>0</v>
      </c>
      <c r="AS223" s="472">
        <v>0</v>
      </c>
      <c r="AT223" s="472">
        <v>0</v>
      </c>
      <c r="AU223" s="472">
        <v>0</v>
      </c>
      <c r="AV223" s="472">
        <v>0</v>
      </c>
      <c r="AW223" s="472">
        <v>0</v>
      </c>
      <c r="AX223" s="472">
        <v>0</v>
      </c>
      <c r="AY223" s="472">
        <v>0</v>
      </c>
      <c r="AZ223" s="472">
        <v>0</v>
      </c>
      <c r="BA223" s="472">
        <v>0</v>
      </c>
      <c r="BB223" s="472">
        <v>0</v>
      </c>
      <c r="BC223" s="472">
        <v>0</v>
      </c>
      <c r="BD223" s="472">
        <v>0</v>
      </c>
      <c r="BE223" s="472">
        <v>0</v>
      </c>
      <c r="BF223" s="472">
        <v>0</v>
      </c>
      <c r="BG223" s="472">
        <v>0</v>
      </c>
      <c r="BH223" s="473">
        <f t="shared" si="86"/>
        <v>0</v>
      </c>
      <c r="BI223" s="474">
        <v>0</v>
      </c>
      <c r="BJ223" s="472">
        <v>0</v>
      </c>
      <c r="BK223" s="472">
        <v>0</v>
      </c>
      <c r="BL223" s="472">
        <v>0</v>
      </c>
      <c r="BM223" s="472">
        <v>0</v>
      </c>
      <c r="BN223" s="472">
        <v>0</v>
      </c>
      <c r="BO223" s="472">
        <v>0</v>
      </c>
      <c r="BP223" s="472">
        <v>0</v>
      </c>
      <c r="BQ223" s="472">
        <v>0</v>
      </c>
      <c r="BR223" s="472">
        <v>0</v>
      </c>
      <c r="BS223" s="472">
        <v>0</v>
      </c>
      <c r="BT223" s="472">
        <v>0</v>
      </c>
      <c r="BU223" s="472">
        <v>0</v>
      </c>
      <c r="BV223" s="472">
        <v>0</v>
      </c>
      <c r="BW223" s="472">
        <v>0</v>
      </c>
      <c r="BX223" s="472">
        <v>0</v>
      </c>
      <c r="BY223" s="475">
        <f t="shared" si="87"/>
        <v>0</v>
      </c>
      <c r="BZ223" s="471">
        <v>0</v>
      </c>
      <c r="CA223" s="472">
        <v>0</v>
      </c>
      <c r="CB223" s="472">
        <v>0</v>
      </c>
      <c r="CC223" s="472">
        <v>0</v>
      </c>
      <c r="CD223" s="472">
        <v>0</v>
      </c>
      <c r="CE223" s="472">
        <v>0</v>
      </c>
      <c r="CF223" s="472">
        <v>0</v>
      </c>
      <c r="CG223" s="472">
        <v>0</v>
      </c>
      <c r="CH223" s="472">
        <v>0</v>
      </c>
      <c r="CI223" s="472">
        <v>0</v>
      </c>
      <c r="CJ223" s="472">
        <v>0</v>
      </c>
      <c r="CK223" s="472">
        <v>0</v>
      </c>
      <c r="CL223" s="472">
        <v>0</v>
      </c>
      <c r="CM223" s="472">
        <v>0</v>
      </c>
      <c r="CN223" s="472">
        <v>699137499</v>
      </c>
      <c r="CO223" s="472">
        <v>0</v>
      </c>
      <c r="CP223" s="473">
        <f t="shared" si="88"/>
        <v>699137499</v>
      </c>
      <c r="CQ223" s="461" t="s">
        <v>289</v>
      </c>
    </row>
    <row r="224" spans="1:95" x14ac:dyDescent="0.25">
      <c r="A224" s="457" t="s">
        <v>528</v>
      </c>
      <c r="B224" s="488" t="s">
        <v>6</v>
      </c>
      <c r="C224" s="489" t="s">
        <v>13</v>
      </c>
      <c r="D224" s="460" t="s">
        <v>1184</v>
      </c>
      <c r="E224" s="461" t="s">
        <v>267</v>
      </c>
      <c r="F224" s="462" t="s">
        <v>304</v>
      </c>
      <c r="G224" s="463" t="s">
        <v>591</v>
      </c>
      <c r="H224" s="464">
        <v>4301</v>
      </c>
      <c r="I224" s="465" t="s">
        <v>201</v>
      </c>
      <c r="J224" s="466" t="s">
        <v>801</v>
      </c>
      <c r="K224" s="459" t="s">
        <v>1526</v>
      </c>
      <c r="L224" s="459" t="s">
        <v>1134</v>
      </c>
      <c r="M224" s="467">
        <v>4301007</v>
      </c>
      <c r="N224" s="459" t="s">
        <v>48</v>
      </c>
      <c r="O224" s="467">
        <v>430100702</v>
      </c>
      <c r="P224" s="481" t="s">
        <v>2198</v>
      </c>
      <c r="Q224" s="468">
        <v>9</v>
      </c>
      <c r="R224" s="469">
        <v>9</v>
      </c>
      <c r="S224" s="469">
        <v>9</v>
      </c>
      <c r="T224" s="469">
        <v>9</v>
      </c>
      <c r="U224" s="470">
        <v>9</v>
      </c>
      <c r="V224" s="471">
        <f t="shared" si="80"/>
        <v>559272150.68000007</v>
      </c>
      <c r="W224" s="472">
        <f t="shared" si="81"/>
        <v>421036015</v>
      </c>
      <c r="X224" s="472">
        <f t="shared" si="82"/>
        <v>465000000</v>
      </c>
      <c r="Y224" s="472">
        <f t="shared" si="83"/>
        <v>475000000</v>
      </c>
      <c r="Z224" s="473">
        <f t="shared" si="84"/>
        <v>1920308165.6800001</v>
      </c>
      <c r="AA224" s="474">
        <v>100000000</v>
      </c>
      <c r="AB224" s="472">
        <v>280000000</v>
      </c>
      <c r="AC224" s="472">
        <v>0</v>
      </c>
      <c r="AD224" s="472">
        <v>0</v>
      </c>
      <c r="AE224" s="472">
        <v>179272150.68000001</v>
      </c>
      <c r="AF224" s="472">
        <v>0</v>
      </c>
      <c r="AG224" s="472">
        <v>0</v>
      </c>
      <c r="AH224" s="472">
        <v>0</v>
      </c>
      <c r="AI224" s="472">
        <v>0</v>
      </c>
      <c r="AJ224" s="472">
        <v>0</v>
      </c>
      <c r="AK224" s="472">
        <v>0</v>
      </c>
      <c r="AL224" s="472">
        <v>0</v>
      </c>
      <c r="AM224" s="472">
        <v>0</v>
      </c>
      <c r="AN224" s="472">
        <v>0</v>
      </c>
      <c r="AO224" s="472">
        <v>0</v>
      </c>
      <c r="AP224" s="472">
        <v>0</v>
      </c>
      <c r="AQ224" s="475">
        <f t="shared" si="85"/>
        <v>559272150.68000007</v>
      </c>
      <c r="AR224" s="471">
        <v>0</v>
      </c>
      <c r="AS224" s="472">
        <v>300000000</v>
      </c>
      <c r="AT224" s="472">
        <v>0</v>
      </c>
      <c r="AU224" s="472">
        <v>0</v>
      </c>
      <c r="AV224" s="472">
        <v>121036015</v>
      </c>
      <c r="AW224" s="472">
        <v>0</v>
      </c>
      <c r="AX224" s="472">
        <v>0</v>
      </c>
      <c r="AY224" s="472">
        <v>0</v>
      </c>
      <c r="AZ224" s="472">
        <v>0</v>
      </c>
      <c r="BA224" s="472">
        <v>0</v>
      </c>
      <c r="BB224" s="472">
        <v>0</v>
      </c>
      <c r="BC224" s="472">
        <v>0</v>
      </c>
      <c r="BD224" s="472">
        <v>0</v>
      </c>
      <c r="BE224" s="472">
        <v>0</v>
      </c>
      <c r="BF224" s="472">
        <v>0</v>
      </c>
      <c r="BG224" s="472">
        <v>0</v>
      </c>
      <c r="BH224" s="473">
        <f t="shared" si="86"/>
        <v>421036015</v>
      </c>
      <c r="BI224" s="474">
        <v>0</v>
      </c>
      <c r="BJ224" s="472">
        <v>320000000</v>
      </c>
      <c r="BK224" s="472">
        <v>0</v>
      </c>
      <c r="BL224" s="472">
        <v>0</v>
      </c>
      <c r="BM224" s="472">
        <v>145000000</v>
      </c>
      <c r="BN224" s="472">
        <v>0</v>
      </c>
      <c r="BO224" s="472">
        <v>0</v>
      </c>
      <c r="BP224" s="472">
        <v>0</v>
      </c>
      <c r="BQ224" s="472">
        <v>0</v>
      </c>
      <c r="BR224" s="472">
        <v>0</v>
      </c>
      <c r="BS224" s="472">
        <v>0</v>
      </c>
      <c r="BT224" s="472">
        <v>0</v>
      </c>
      <c r="BU224" s="472">
        <v>0</v>
      </c>
      <c r="BV224" s="472">
        <v>0</v>
      </c>
      <c r="BW224" s="472">
        <v>0</v>
      </c>
      <c r="BX224" s="472">
        <v>0</v>
      </c>
      <c r="BY224" s="475">
        <f t="shared" si="87"/>
        <v>465000000</v>
      </c>
      <c r="BZ224" s="471">
        <v>0</v>
      </c>
      <c r="CA224" s="472">
        <v>340000000</v>
      </c>
      <c r="CB224" s="472">
        <v>0</v>
      </c>
      <c r="CC224" s="472">
        <v>0</v>
      </c>
      <c r="CD224" s="472">
        <v>135000000</v>
      </c>
      <c r="CE224" s="472">
        <v>0</v>
      </c>
      <c r="CF224" s="472">
        <v>0</v>
      </c>
      <c r="CG224" s="472">
        <v>0</v>
      </c>
      <c r="CH224" s="472">
        <v>0</v>
      </c>
      <c r="CI224" s="472">
        <v>0</v>
      </c>
      <c r="CJ224" s="472">
        <v>0</v>
      </c>
      <c r="CK224" s="472">
        <v>0</v>
      </c>
      <c r="CL224" s="472">
        <v>0</v>
      </c>
      <c r="CM224" s="472">
        <v>0</v>
      </c>
      <c r="CN224" s="472">
        <v>0</v>
      </c>
      <c r="CO224" s="472">
        <v>0</v>
      </c>
      <c r="CP224" s="473">
        <f t="shared" si="88"/>
        <v>475000000</v>
      </c>
      <c r="CQ224" s="461" t="s">
        <v>264</v>
      </c>
    </row>
    <row r="225" spans="1:95" x14ac:dyDescent="0.25">
      <c r="A225" s="457" t="s">
        <v>529</v>
      </c>
      <c r="B225" s="488" t="s">
        <v>6</v>
      </c>
      <c r="C225" s="489" t="s">
        <v>13</v>
      </c>
      <c r="D225" s="460" t="s">
        <v>1184</v>
      </c>
      <c r="E225" s="461" t="s">
        <v>267</v>
      </c>
      <c r="F225" s="462" t="s">
        <v>304</v>
      </c>
      <c r="G225" s="463" t="s">
        <v>591</v>
      </c>
      <c r="H225" s="464">
        <v>4301</v>
      </c>
      <c r="I225" s="458" t="s">
        <v>201</v>
      </c>
      <c r="J225" s="459" t="s">
        <v>802</v>
      </c>
      <c r="K225" s="459" t="s">
        <v>1527</v>
      </c>
      <c r="L225" s="459" t="s">
        <v>49</v>
      </c>
      <c r="M225" s="467">
        <v>4301032</v>
      </c>
      <c r="N225" s="459" t="s">
        <v>50</v>
      </c>
      <c r="O225" s="467">
        <v>430132000</v>
      </c>
      <c r="P225" s="481" t="s">
        <v>2197</v>
      </c>
      <c r="Q225" s="468">
        <v>14</v>
      </c>
      <c r="R225" s="469">
        <v>14</v>
      </c>
      <c r="S225" s="469">
        <v>14</v>
      </c>
      <c r="T225" s="469">
        <v>14</v>
      </c>
      <c r="U225" s="470">
        <f>Q225+R225+S225+T225</f>
        <v>56</v>
      </c>
      <c r="V225" s="471">
        <f t="shared" si="80"/>
        <v>42476480</v>
      </c>
      <c r="W225" s="472">
        <f t="shared" si="81"/>
        <v>40600000</v>
      </c>
      <c r="X225" s="472">
        <f t="shared" si="82"/>
        <v>55000000</v>
      </c>
      <c r="Y225" s="472">
        <f t="shared" si="83"/>
        <v>65000000</v>
      </c>
      <c r="Z225" s="473">
        <f t="shared" si="84"/>
        <v>203076480</v>
      </c>
      <c r="AA225" s="474"/>
      <c r="AB225" s="472"/>
      <c r="AC225" s="472">
        <v>0</v>
      </c>
      <c r="AD225" s="472">
        <v>0</v>
      </c>
      <c r="AE225" s="472">
        <v>42476480</v>
      </c>
      <c r="AF225" s="472">
        <v>0</v>
      </c>
      <c r="AG225" s="472">
        <v>0</v>
      </c>
      <c r="AH225" s="472">
        <v>0</v>
      </c>
      <c r="AI225" s="472">
        <v>0</v>
      </c>
      <c r="AJ225" s="472">
        <v>0</v>
      </c>
      <c r="AK225" s="472">
        <v>0</v>
      </c>
      <c r="AL225" s="472">
        <v>0</v>
      </c>
      <c r="AM225" s="472">
        <v>0</v>
      </c>
      <c r="AN225" s="472">
        <v>0</v>
      </c>
      <c r="AO225" s="472">
        <v>0</v>
      </c>
      <c r="AP225" s="472">
        <v>0</v>
      </c>
      <c r="AQ225" s="475">
        <f t="shared" si="85"/>
        <v>42476480</v>
      </c>
      <c r="AR225" s="471">
        <v>0</v>
      </c>
      <c r="AS225" s="472">
        <v>40000000</v>
      </c>
      <c r="AT225" s="472">
        <v>0</v>
      </c>
      <c r="AU225" s="472">
        <v>0</v>
      </c>
      <c r="AV225" s="472">
        <v>600000</v>
      </c>
      <c r="AW225" s="472">
        <v>0</v>
      </c>
      <c r="AX225" s="472">
        <v>0</v>
      </c>
      <c r="AY225" s="472">
        <v>0</v>
      </c>
      <c r="AZ225" s="472">
        <v>0</v>
      </c>
      <c r="BA225" s="472">
        <v>0</v>
      </c>
      <c r="BB225" s="472">
        <v>0</v>
      </c>
      <c r="BC225" s="472">
        <v>0</v>
      </c>
      <c r="BD225" s="472">
        <v>0</v>
      </c>
      <c r="BE225" s="472">
        <v>0</v>
      </c>
      <c r="BF225" s="472">
        <v>0</v>
      </c>
      <c r="BG225" s="472">
        <v>0</v>
      </c>
      <c r="BH225" s="473">
        <f t="shared" si="86"/>
        <v>40600000</v>
      </c>
      <c r="BI225" s="474">
        <v>0</v>
      </c>
      <c r="BJ225" s="472">
        <v>50000000</v>
      </c>
      <c r="BK225" s="472">
        <v>0</v>
      </c>
      <c r="BL225" s="472">
        <v>0</v>
      </c>
      <c r="BM225" s="472">
        <v>5000000</v>
      </c>
      <c r="BN225" s="472">
        <v>0</v>
      </c>
      <c r="BO225" s="472">
        <v>0</v>
      </c>
      <c r="BP225" s="472">
        <v>0</v>
      </c>
      <c r="BQ225" s="472">
        <v>0</v>
      </c>
      <c r="BR225" s="472">
        <v>0</v>
      </c>
      <c r="BS225" s="472">
        <v>0</v>
      </c>
      <c r="BT225" s="472">
        <v>0</v>
      </c>
      <c r="BU225" s="472">
        <v>0</v>
      </c>
      <c r="BV225" s="472">
        <v>0</v>
      </c>
      <c r="BW225" s="472">
        <v>0</v>
      </c>
      <c r="BX225" s="472">
        <v>0</v>
      </c>
      <c r="BY225" s="475">
        <f t="shared" si="87"/>
        <v>55000000</v>
      </c>
      <c r="BZ225" s="471">
        <v>0</v>
      </c>
      <c r="CA225" s="472">
        <v>60000000</v>
      </c>
      <c r="CB225" s="472">
        <v>0</v>
      </c>
      <c r="CC225" s="472">
        <v>0</v>
      </c>
      <c r="CD225" s="472">
        <v>5000000</v>
      </c>
      <c r="CE225" s="472">
        <v>0</v>
      </c>
      <c r="CF225" s="472">
        <v>0</v>
      </c>
      <c r="CG225" s="472">
        <v>0</v>
      </c>
      <c r="CH225" s="472">
        <v>0</v>
      </c>
      <c r="CI225" s="472">
        <v>0</v>
      </c>
      <c r="CJ225" s="472">
        <v>0</v>
      </c>
      <c r="CK225" s="472">
        <v>0</v>
      </c>
      <c r="CL225" s="472">
        <v>0</v>
      </c>
      <c r="CM225" s="472">
        <v>0</v>
      </c>
      <c r="CN225" s="472">
        <v>0</v>
      </c>
      <c r="CO225" s="472">
        <v>0</v>
      </c>
      <c r="CP225" s="473">
        <f t="shared" si="88"/>
        <v>65000000</v>
      </c>
      <c r="CQ225" s="461" t="s">
        <v>264</v>
      </c>
    </row>
    <row r="226" spans="1:95" x14ac:dyDescent="0.25">
      <c r="A226" s="457" t="s">
        <v>530</v>
      </c>
      <c r="B226" s="488" t="s">
        <v>7</v>
      </c>
      <c r="C226" s="489" t="s">
        <v>6</v>
      </c>
      <c r="D226" s="460" t="s">
        <v>1184</v>
      </c>
      <c r="E226" s="461" t="s">
        <v>267</v>
      </c>
      <c r="F226" s="462" t="s">
        <v>304</v>
      </c>
      <c r="G226" s="463" t="s">
        <v>592</v>
      </c>
      <c r="H226" s="464">
        <v>4302</v>
      </c>
      <c r="I226" s="465" t="s">
        <v>201</v>
      </c>
      <c r="J226" s="466" t="s">
        <v>1317</v>
      </c>
      <c r="K226" s="466" t="s">
        <v>1528</v>
      </c>
      <c r="L226" s="489" t="s">
        <v>1135</v>
      </c>
      <c r="M226" s="467">
        <v>4302013</v>
      </c>
      <c r="N226" s="459" t="s">
        <v>1136</v>
      </c>
      <c r="O226" s="467">
        <v>430201300</v>
      </c>
      <c r="P226" s="481" t="s">
        <v>2197</v>
      </c>
      <c r="Q226" s="468">
        <v>0</v>
      </c>
      <c r="R226" s="469">
        <v>0</v>
      </c>
      <c r="S226" s="469">
        <v>1</v>
      </c>
      <c r="T226" s="469">
        <v>0</v>
      </c>
      <c r="U226" s="470">
        <f>Q226+R226+S226+T226</f>
        <v>1</v>
      </c>
      <c r="V226" s="471">
        <f t="shared" si="80"/>
        <v>0</v>
      </c>
      <c r="W226" s="472">
        <f t="shared" si="81"/>
        <v>0</v>
      </c>
      <c r="X226" s="472">
        <f t="shared" si="82"/>
        <v>500000000</v>
      </c>
      <c r="Y226" s="472">
        <f t="shared" si="83"/>
        <v>0</v>
      </c>
      <c r="Z226" s="473">
        <f t="shared" si="84"/>
        <v>500000000</v>
      </c>
      <c r="AA226" s="474">
        <v>0</v>
      </c>
      <c r="AB226" s="472">
        <v>0</v>
      </c>
      <c r="AC226" s="472">
        <v>0</v>
      </c>
      <c r="AD226" s="472">
        <v>0</v>
      </c>
      <c r="AE226" s="472">
        <v>0</v>
      </c>
      <c r="AF226" s="472">
        <v>0</v>
      </c>
      <c r="AG226" s="472">
        <v>0</v>
      </c>
      <c r="AH226" s="472">
        <v>0</v>
      </c>
      <c r="AI226" s="472">
        <v>0</v>
      </c>
      <c r="AJ226" s="472">
        <v>0</v>
      </c>
      <c r="AK226" s="472">
        <v>0</v>
      </c>
      <c r="AL226" s="472">
        <v>0</v>
      </c>
      <c r="AM226" s="472">
        <v>0</v>
      </c>
      <c r="AN226" s="472">
        <v>0</v>
      </c>
      <c r="AO226" s="472">
        <v>0</v>
      </c>
      <c r="AP226" s="472">
        <v>0</v>
      </c>
      <c r="AQ226" s="475">
        <f t="shared" si="85"/>
        <v>0</v>
      </c>
      <c r="AR226" s="471">
        <v>0</v>
      </c>
      <c r="AS226" s="472">
        <v>0</v>
      </c>
      <c r="AT226" s="472">
        <v>0</v>
      </c>
      <c r="AU226" s="472">
        <v>0</v>
      </c>
      <c r="AV226" s="472">
        <v>0</v>
      </c>
      <c r="AW226" s="472">
        <v>0</v>
      </c>
      <c r="AX226" s="472">
        <v>0</v>
      </c>
      <c r="AY226" s="472">
        <v>0</v>
      </c>
      <c r="AZ226" s="472">
        <v>0</v>
      </c>
      <c r="BA226" s="472">
        <v>0</v>
      </c>
      <c r="BB226" s="472">
        <v>0</v>
      </c>
      <c r="BC226" s="472">
        <v>0</v>
      </c>
      <c r="BD226" s="472">
        <v>0</v>
      </c>
      <c r="BE226" s="472">
        <v>0</v>
      </c>
      <c r="BF226" s="472">
        <v>0</v>
      </c>
      <c r="BG226" s="472">
        <v>0</v>
      </c>
      <c r="BH226" s="473">
        <f t="shared" si="86"/>
        <v>0</v>
      </c>
      <c r="BI226" s="474">
        <v>0</v>
      </c>
      <c r="BJ226" s="472">
        <v>0</v>
      </c>
      <c r="BK226" s="472">
        <v>0</v>
      </c>
      <c r="BL226" s="472">
        <v>0</v>
      </c>
      <c r="BM226" s="472">
        <v>0</v>
      </c>
      <c r="BN226" s="472">
        <v>0</v>
      </c>
      <c r="BO226" s="472">
        <v>0</v>
      </c>
      <c r="BP226" s="472">
        <v>0</v>
      </c>
      <c r="BQ226" s="472">
        <v>0</v>
      </c>
      <c r="BR226" s="472">
        <v>0</v>
      </c>
      <c r="BS226" s="472">
        <v>0</v>
      </c>
      <c r="BT226" s="472">
        <v>0</v>
      </c>
      <c r="BU226" s="472">
        <v>0</v>
      </c>
      <c r="BV226" s="472">
        <v>0</v>
      </c>
      <c r="BW226" s="472">
        <v>500000000</v>
      </c>
      <c r="BX226" s="472">
        <v>0</v>
      </c>
      <c r="BY226" s="475">
        <f t="shared" si="87"/>
        <v>500000000</v>
      </c>
      <c r="BZ226" s="471">
        <v>0</v>
      </c>
      <c r="CA226" s="472">
        <v>0</v>
      </c>
      <c r="CB226" s="472">
        <v>0</v>
      </c>
      <c r="CC226" s="472">
        <v>0</v>
      </c>
      <c r="CD226" s="472">
        <v>0</v>
      </c>
      <c r="CE226" s="472">
        <v>0</v>
      </c>
      <c r="CF226" s="472">
        <v>0</v>
      </c>
      <c r="CG226" s="472">
        <v>0</v>
      </c>
      <c r="CH226" s="472">
        <v>0</v>
      </c>
      <c r="CI226" s="472">
        <v>0</v>
      </c>
      <c r="CJ226" s="472">
        <v>0</v>
      </c>
      <c r="CK226" s="472">
        <v>0</v>
      </c>
      <c r="CL226" s="472">
        <v>0</v>
      </c>
      <c r="CM226" s="472">
        <v>0</v>
      </c>
      <c r="CN226" s="472">
        <v>0</v>
      </c>
      <c r="CO226" s="472">
        <v>0</v>
      </c>
      <c r="CP226" s="473">
        <f t="shared" si="88"/>
        <v>0</v>
      </c>
      <c r="CQ226" s="461" t="s">
        <v>289</v>
      </c>
    </row>
    <row r="227" spans="1:95" x14ac:dyDescent="0.25">
      <c r="A227" s="457" t="s">
        <v>531</v>
      </c>
      <c r="B227" s="488" t="s">
        <v>7</v>
      </c>
      <c r="C227" s="489" t="s">
        <v>6</v>
      </c>
      <c r="D227" s="460" t="s">
        <v>1184</v>
      </c>
      <c r="E227" s="461" t="s">
        <v>267</v>
      </c>
      <c r="F227" s="462" t="s">
        <v>304</v>
      </c>
      <c r="G227" s="463" t="s">
        <v>592</v>
      </c>
      <c r="H227" s="464">
        <v>4302</v>
      </c>
      <c r="I227" s="465" t="s">
        <v>201</v>
      </c>
      <c r="J227" s="466" t="s">
        <v>803</v>
      </c>
      <c r="K227" s="459" t="s">
        <v>1529</v>
      </c>
      <c r="L227" s="489" t="s">
        <v>1137</v>
      </c>
      <c r="M227" s="467">
        <v>4302014</v>
      </c>
      <c r="N227" s="459" t="s">
        <v>1138</v>
      </c>
      <c r="O227" s="467">
        <v>430201400</v>
      </c>
      <c r="P227" s="481" t="s">
        <v>2197</v>
      </c>
      <c r="Q227" s="468">
        <v>0</v>
      </c>
      <c r="R227" s="469">
        <v>1</v>
      </c>
      <c r="S227" s="469">
        <v>0</v>
      </c>
      <c r="T227" s="469">
        <v>0</v>
      </c>
      <c r="U227" s="470">
        <f>Q227+R227+S227+T227</f>
        <v>1</v>
      </c>
      <c r="V227" s="471">
        <f t="shared" si="80"/>
        <v>0</v>
      </c>
      <c r="W227" s="472">
        <f t="shared" si="81"/>
        <v>6300862501</v>
      </c>
      <c r="X227" s="472">
        <f t="shared" si="82"/>
        <v>0</v>
      </c>
      <c r="Y227" s="472">
        <f t="shared" si="83"/>
        <v>0</v>
      </c>
      <c r="Z227" s="473">
        <f t="shared" si="84"/>
        <v>6300862501</v>
      </c>
      <c r="AA227" s="474">
        <v>0</v>
      </c>
      <c r="AB227" s="472">
        <v>0</v>
      </c>
      <c r="AC227" s="472">
        <v>0</v>
      </c>
      <c r="AD227" s="472">
        <v>0</v>
      </c>
      <c r="AE227" s="472">
        <v>0</v>
      </c>
      <c r="AF227" s="472">
        <v>0</v>
      </c>
      <c r="AG227" s="472">
        <v>0</v>
      </c>
      <c r="AH227" s="472">
        <v>0</v>
      </c>
      <c r="AI227" s="472">
        <v>0</v>
      </c>
      <c r="AJ227" s="472">
        <v>0</v>
      </c>
      <c r="AK227" s="472">
        <v>0</v>
      </c>
      <c r="AL227" s="472">
        <v>0</v>
      </c>
      <c r="AM227" s="472">
        <v>0</v>
      </c>
      <c r="AN227" s="472">
        <v>0</v>
      </c>
      <c r="AO227" s="472">
        <v>0</v>
      </c>
      <c r="AP227" s="472">
        <v>0</v>
      </c>
      <c r="AQ227" s="475">
        <f t="shared" si="85"/>
        <v>0</v>
      </c>
      <c r="AR227" s="471">
        <v>0</v>
      </c>
      <c r="AS227" s="472">
        <v>0</v>
      </c>
      <c r="AT227" s="472">
        <v>0</v>
      </c>
      <c r="AU227" s="472">
        <v>0</v>
      </c>
      <c r="AV227" s="472">
        <v>0</v>
      </c>
      <c r="AW227" s="472">
        <v>0</v>
      </c>
      <c r="AX227" s="472">
        <v>0</v>
      </c>
      <c r="AY227" s="472">
        <v>0</v>
      </c>
      <c r="AZ227" s="472">
        <v>0</v>
      </c>
      <c r="BA227" s="472">
        <v>0</v>
      </c>
      <c r="BB227" s="472">
        <v>0</v>
      </c>
      <c r="BC227" s="472">
        <v>0</v>
      </c>
      <c r="BD227" s="472">
        <v>0</v>
      </c>
      <c r="BE227" s="472">
        <v>0</v>
      </c>
      <c r="BF227" s="472">
        <v>6300862501</v>
      </c>
      <c r="BG227" s="472">
        <v>0</v>
      </c>
      <c r="BH227" s="473">
        <f t="shared" si="86"/>
        <v>6300862501</v>
      </c>
      <c r="BI227" s="474">
        <v>0</v>
      </c>
      <c r="BJ227" s="472">
        <v>0</v>
      </c>
      <c r="BK227" s="472">
        <v>0</v>
      </c>
      <c r="BL227" s="472">
        <v>0</v>
      </c>
      <c r="BM227" s="472">
        <v>0</v>
      </c>
      <c r="BN227" s="472">
        <v>0</v>
      </c>
      <c r="BO227" s="472">
        <v>0</v>
      </c>
      <c r="BP227" s="472">
        <v>0</v>
      </c>
      <c r="BQ227" s="472">
        <v>0</v>
      </c>
      <c r="BR227" s="472">
        <v>0</v>
      </c>
      <c r="BS227" s="472">
        <v>0</v>
      </c>
      <c r="BT227" s="472">
        <v>0</v>
      </c>
      <c r="BU227" s="472">
        <v>0</v>
      </c>
      <c r="BV227" s="472">
        <v>0</v>
      </c>
      <c r="BW227" s="472">
        <v>0</v>
      </c>
      <c r="BX227" s="472">
        <v>0</v>
      </c>
      <c r="BY227" s="475">
        <f t="shared" si="87"/>
        <v>0</v>
      </c>
      <c r="BZ227" s="471">
        <v>0</v>
      </c>
      <c r="CA227" s="472">
        <v>0</v>
      </c>
      <c r="CB227" s="472">
        <v>0</v>
      </c>
      <c r="CC227" s="472">
        <v>0</v>
      </c>
      <c r="CD227" s="472">
        <v>0</v>
      </c>
      <c r="CE227" s="472">
        <v>0</v>
      </c>
      <c r="CF227" s="472">
        <v>0</v>
      </c>
      <c r="CG227" s="472">
        <v>0</v>
      </c>
      <c r="CH227" s="472">
        <v>0</v>
      </c>
      <c r="CI227" s="472">
        <v>0</v>
      </c>
      <c r="CJ227" s="472">
        <v>0</v>
      </c>
      <c r="CK227" s="472">
        <v>0</v>
      </c>
      <c r="CL227" s="472">
        <v>0</v>
      </c>
      <c r="CM227" s="472">
        <v>0</v>
      </c>
      <c r="CN227" s="472">
        <v>0</v>
      </c>
      <c r="CO227" s="472">
        <v>0</v>
      </c>
      <c r="CP227" s="473">
        <f t="shared" si="88"/>
        <v>0</v>
      </c>
      <c r="CQ227" s="461" t="s">
        <v>289</v>
      </c>
    </row>
    <row r="228" spans="1:95" x14ac:dyDescent="0.25">
      <c r="A228" s="457" t="s">
        <v>532</v>
      </c>
      <c r="B228" s="458" t="s">
        <v>13</v>
      </c>
      <c r="C228" s="459" t="s">
        <v>1204</v>
      </c>
      <c r="D228" s="460" t="s">
        <v>1297</v>
      </c>
      <c r="E228" s="461" t="s">
        <v>272</v>
      </c>
      <c r="F228" s="482" t="s">
        <v>281</v>
      </c>
      <c r="G228" s="476" t="s">
        <v>593</v>
      </c>
      <c r="H228" s="464">
        <v>2301</v>
      </c>
      <c r="I228" s="465" t="s">
        <v>201</v>
      </c>
      <c r="J228" s="459" t="s">
        <v>804</v>
      </c>
      <c r="K228" s="459" t="s">
        <v>1530</v>
      </c>
      <c r="L228" s="459" t="s">
        <v>1139</v>
      </c>
      <c r="M228" s="467">
        <v>2301076</v>
      </c>
      <c r="N228" s="459" t="s">
        <v>1140</v>
      </c>
      <c r="O228" s="467">
        <v>230107600</v>
      </c>
      <c r="P228" s="481" t="s">
        <v>2197</v>
      </c>
      <c r="Q228" s="508">
        <v>1</v>
      </c>
      <c r="R228" s="494">
        <v>1</v>
      </c>
      <c r="S228" s="494">
        <v>1</v>
      </c>
      <c r="T228" s="494">
        <v>1</v>
      </c>
      <c r="U228" s="510">
        <f>Q228+R228+S228+T228</f>
        <v>4</v>
      </c>
      <c r="V228" s="471">
        <f t="shared" si="80"/>
        <v>10000000</v>
      </c>
      <c r="W228" s="472">
        <f t="shared" si="81"/>
        <v>25000000</v>
      </c>
      <c r="X228" s="472">
        <f t="shared" si="82"/>
        <v>25000000</v>
      </c>
      <c r="Y228" s="472">
        <f t="shared" si="83"/>
        <v>25000000</v>
      </c>
      <c r="Z228" s="473">
        <f t="shared" si="84"/>
        <v>85000000</v>
      </c>
      <c r="AA228" s="474">
        <v>10000000</v>
      </c>
      <c r="AB228" s="472">
        <v>0</v>
      </c>
      <c r="AC228" s="472">
        <v>0</v>
      </c>
      <c r="AD228" s="472">
        <v>0</v>
      </c>
      <c r="AE228" s="472">
        <v>0</v>
      </c>
      <c r="AF228" s="472">
        <v>0</v>
      </c>
      <c r="AG228" s="472">
        <v>0</v>
      </c>
      <c r="AH228" s="472">
        <v>0</v>
      </c>
      <c r="AI228" s="472">
        <v>0</v>
      </c>
      <c r="AJ228" s="472">
        <v>0</v>
      </c>
      <c r="AK228" s="472">
        <v>0</v>
      </c>
      <c r="AL228" s="472">
        <v>0</v>
      </c>
      <c r="AM228" s="472">
        <v>0</v>
      </c>
      <c r="AN228" s="472">
        <v>0</v>
      </c>
      <c r="AO228" s="472">
        <v>0</v>
      </c>
      <c r="AP228" s="472">
        <v>0</v>
      </c>
      <c r="AQ228" s="475">
        <f t="shared" si="85"/>
        <v>10000000</v>
      </c>
      <c r="AR228" s="471">
        <v>0</v>
      </c>
      <c r="AS228" s="472">
        <v>0</v>
      </c>
      <c r="AT228" s="472">
        <v>0</v>
      </c>
      <c r="AU228" s="472">
        <v>0</v>
      </c>
      <c r="AV228" s="472">
        <v>0</v>
      </c>
      <c r="AW228" s="472">
        <v>0</v>
      </c>
      <c r="AX228" s="472">
        <v>0</v>
      </c>
      <c r="AY228" s="472">
        <v>0</v>
      </c>
      <c r="AZ228" s="472">
        <v>0</v>
      </c>
      <c r="BA228" s="472">
        <v>0</v>
      </c>
      <c r="BB228" s="472">
        <v>0</v>
      </c>
      <c r="BC228" s="472">
        <v>0</v>
      </c>
      <c r="BD228" s="472">
        <v>0</v>
      </c>
      <c r="BE228" s="472">
        <v>0</v>
      </c>
      <c r="BF228" s="472">
        <v>0</v>
      </c>
      <c r="BG228" s="472">
        <v>25000000</v>
      </c>
      <c r="BH228" s="473">
        <f t="shared" si="86"/>
        <v>25000000</v>
      </c>
      <c r="BI228" s="474">
        <v>0</v>
      </c>
      <c r="BJ228" s="472">
        <v>0</v>
      </c>
      <c r="BK228" s="472">
        <v>0</v>
      </c>
      <c r="BL228" s="472">
        <v>0</v>
      </c>
      <c r="BM228" s="472">
        <v>0</v>
      </c>
      <c r="BN228" s="472">
        <v>0</v>
      </c>
      <c r="BO228" s="472">
        <v>0</v>
      </c>
      <c r="BP228" s="472">
        <v>0</v>
      </c>
      <c r="BQ228" s="472">
        <v>0</v>
      </c>
      <c r="BR228" s="472">
        <v>0</v>
      </c>
      <c r="BS228" s="472">
        <v>0</v>
      </c>
      <c r="BT228" s="472">
        <v>0</v>
      </c>
      <c r="BU228" s="472">
        <v>0</v>
      </c>
      <c r="BV228" s="472">
        <v>0</v>
      </c>
      <c r="BW228" s="472">
        <v>0</v>
      </c>
      <c r="BX228" s="472">
        <v>25000000</v>
      </c>
      <c r="BY228" s="475">
        <f t="shared" si="87"/>
        <v>25000000</v>
      </c>
      <c r="BZ228" s="471">
        <v>0</v>
      </c>
      <c r="CA228" s="472">
        <v>0</v>
      </c>
      <c r="CB228" s="472">
        <v>0</v>
      </c>
      <c r="CC228" s="472">
        <v>0</v>
      </c>
      <c r="CD228" s="472">
        <v>0</v>
      </c>
      <c r="CE228" s="472">
        <v>0</v>
      </c>
      <c r="CF228" s="472">
        <v>0</v>
      </c>
      <c r="CG228" s="472">
        <v>0</v>
      </c>
      <c r="CH228" s="472">
        <v>0</v>
      </c>
      <c r="CI228" s="472">
        <v>0</v>
      </c>
      <c r="CJ228" s="472">
        <v>0</v>
      </c>
      <c r="CK228" s="472">
        <v>0</v>
      </c>
      <c r="CL228" s="472">
        <v>0</v>
      </c>
      <c r="CM228" s="472">
        <v>0</v>
      </c>
      <c r="CN228" s="472">
        <v>0</v>
      </c>
      <c r="CO228" s="472">
        <v>25000000</v>
      </c>
      <c r="CP228" s="473">
        <f t="shared" si="88"/>
        <v>25000000</v>
      </c>
      <c r="CQ228" s="461" t="s">
        <v>270</v>
      </c>
    </row>
    <row r="229" spans="1:95" x14ac:dyDescent="0.25">
      <c r="A229" s="457" t="s">
        <v>533</v>
      </c>
      <c r="B229" s="458" t="s">
        <v>13</v>
      </c>
      <c r="C229" s="459" t="s">
        <v>1204</v>
      </c>
      <c r="D229" s="460" t="s">
        <v>1297</v>
      </c>
      <c r="E229" s="461" t="s">
        <v>272</v>
      </c>
      <c r="F229" s="482" t="s">
        <v>281</v>
      </c>
      <c r="G229" s="476" t="s">
        <v>593</v>
      </c>
      <c r="H229" s="464">
        <v>2301</v>
      </c>
      <c r="I229" s="465" t="s">
        <v>201</v>
      </c>
      <c r="J229" s="459" t="s">
        <v>805</v>
      </c>
      <c r="K229" s="459" t="s">
        <v>1531</v>
      </c>
      <c r="L229" s="459" t="s">
        <v>1141</v>
      </c>
      <c r="M229" s="467">
        <v>2301079</v>
      </c>
      <c r="N229" s="459" t="s">
        <v>1142</v>
      </c>
      <c r="O229" s="467">
        <v>230107900</v>
      </c>
      <c r="P229" s="481" t="s">
        <v>2197</v>
      </c>
      <c r="Q229" s="508">
        <v>0</v>
      </c>
      <c r="R229" s="494">
        <v>2</v>
      </c>
      <c r="S229" s="494">
        <v>1</v>
      </c>
      <c r="T229" s="494">
        <v>0</v>
      </c>
      <c r="U229" s="510">
        <f>Q229+R229+S229+T229</f>
        <v>3</v>
      </c>
      <c r="V229" s="471">
        <f t="shared" si="80"/>
        <v>0</v>
      </c>
      <c r="W229" s="472">
        <f t="shared" si="81"/>
        <v>25000000</v>
      </c>
      <c r="X229" s="472">
        <f t="shared" si="82"/>
        <v>25000000</v>
      </c>
      <c r="Y229" s="472">
        <f t="shared" si="83"/>
        <v>0</v>
      </c>
      <c r="Z229" s="473">
        <f t="shared" si="84"/>
        <v>50000000</v>
      </c>
      <c r="AA229" s="474">
        <v>0</v>
      </c>
      <c r="AB229" s="472">
        <v>0</v>
      </c>
      <c r="AC229" s="472">
        <v>0</v>
      </c>
      <c r="AD229" s="472">
        <v>0</v>
      </c>
      <c r="AE229" s="472">
        <v>0</v>
      </c>
      <c r="AF229" s="472">
        <v>0</v>
      </c>
      <c r="AG229" s="472">
        <v>0</v>
      </c>
      <c r="AH229" s="472">
        <v>0</v>
      </c>
      <c r="AI229" s="472">
        <v>0</v>
      </c>
      <c r="AJ229" s="472">
        <v>0</v>
      </c>
      <c r="AK229" s="472">
        <v>0</v>
      </c>
      <c r="AL229" s="472">
        <v>0</v>
      </c>
      <c r="AM229" s="472">
        <v>0</v>
      </c>
      <c r="AN229" s="472">
        <v>0</v>
      </c>
      <c r="AO229" s="472">
        <v>0</v>
      </c>
      <c r="AP229" s="472">
        <v>0</v>
      </c>
      <c r="AQ229" s="475">
        <f t="shared" si="85"/>
        <v>0</v>
      </c>
      <c r="AR229" s="471">
        <v>0</v>
      </c>
      <c r="AS229" s="472">
        <v>0</v>
      </c>
      <c r="AT229" s="472">
        <v>0</v>
      </c>
      <c r="AU229" s="472">
        <v>0</v>
      </c>
      <c r="AV229" s="472">
        <v>0</v>
      </c>
      <c r="AW229" s="472">
        <v>0</v>
      </c>
      <c r="AX229" s="472">
        <v>0</v>
      </c>
      <c r="AY229" s="472">
        <v>0</v>
      </c>
      <c r="AZ229" s="472">
        <v>0</v>
      </c>
      <c r="BA229" s="472">
        <v>0</v>
      </c>
      <c r="BB229" s="472">
        <v>0</v>
      </c>
      <c r="BC229" s="472">
        <v>0</v>
      </c>
      <c r="BD229" s="472">
        <v>0</v>
      </c>
      <c r="BE229" s="472">
        <v>0</v>
      </c>
      <c r="BF229" s="472">
        <v>0</v>
      </c>
      <c r="BG229" s="472">
        <v>25000000</v>
      </c>
      <c r="BH229" s="473">
        <f t="shared" si="86"/>
        <v>25000000</v>
      </c>
      <c r="BI229" s="474">
        <v>0</v>
      </c>
      <c r="BJ229" s="472">
        <v>0</v>
      </c>
      <c r="BK229" s="472">
        <v>0</v>
      </c>
      <c r="BL229" s="472">
        <v>0</v>
      </c>
      <c r="BM229" s="472">
        <v>0</v>
      </c>
      <c r="BN229" s="472">
        <v>0</v>
      </c>
      <c r="BO229" s="472">
        <v>0</v>
      </c>
      <c r="BP229" s="472">
        <v>0</v>
      </c>
      <c r="BQ229" s="472">
        <v>0</v>
      </c>
      <c r="BR229" s="472">
        <v>0</v>
      </c>
      <c r="BS229" s="472">
        <v>0</v>
      </c>
      <c r="BT229" s="472">
        <v>0</v>
      </c>
      <c r="BU229" s="472">
        <v>0</v>
      </c>
      <c r="BV229" s="472">
        <v>0</v>
      </c>
      <c r="BW229" s="472">
        <v>0</v>
      </c>
      <c r="BX229" s="472">
        <v>25000000</v>
      </c>
      <c r="BY229" s="475">
        <f t="shared" si="87"/>
        <v>25000000</v>
      </c>
      <c r="BZ229" s="471">
        <v>0</v>
      </c>
      <c r="CA229" s="472">
        <v>0</v>
      </c>
      <c r="CB229" s="472">
        <v>0</v>
      </c>
      <c r="CC229" s="472">
        <v>0</v>
      </c>
      <c r="CD229" s="472">
        <v>0</v>
      </c>
      <c r="CE229" s="472">
        <v>0</v>
      </c>
      <c r="CF229" s="472">
        <v>0</v>
      </c>
      <c r="CG229" s="472">
        <v>0</v>
      </c>
      <c r="CH229" s="472">
        <v>0</v>
      </c>
      <c r="CI229" s="472">
        <v>0</v>
      </c>
      <c r="CJ229" s="472">
        <v>0</v>
      </c>
      <c r="CK229" s="472">
        <v>0</v>
      </c>
      <c r="CL229" s="472">
        <v>0</v>
      </c>
      <c r="CM229" s="472">
        <v>0</v>
      </c>
      <c r="CN229" s="472">
        <v>0</v>
      </c>
      <c r="CO229" s="472">
        <v>0</v>
      </c>
      <c r="CP229" s="473">
        <f t="shared" si="88"/>
        <v>0</v>
      </c>
      <c r="CQ229" s="461" t="s">
        <v>270</v>
      </c>
    </row>
    <row r="230" spans="1:95" x14ac:dyDescent="0.25">
      <c r="A230" s="457" t="s">
        <v>534</v>
      </c>
      <c r="B230" s="458" t="s">
        <v>13</v>
      </c>
      <c r="C230" s="459" t="s">
        <v>1204</v>
      </c>
      <c r="D230" s="460" t="s">
        <v>1297</v>
      </c>
      <c r="E230" s="461" t="s">
        <v>272</v>
      </c>
      <c r="F230" s="482" t="s">
        <v>281</v>
      </c>
      <c r="G230" s="536" t="s">
        <v>94</v>
      </c>
      <c r="H230" s="464">
        <v>2302</v>
      </c>
      <c r="I230" s="458" t="s">
        <v>201</v>
      </c>
      <c r="J230" s="459" t="s">
        <v>1188</v>
      </c>
      <c r="K230" s="459" t="s">
        <v>1532</v>
      </c>
      <c r="L230" s="459" t="s">
        <v>1143</v>
      </c>
      <c r="M230" s="467">
        <v>2302024</v>
      </c>
      <c r="N230" s="459" t="s">
        <v>1144</v>
      </c>
      <c r="O230" s="467">
        <v>230202400</v>
      </c>
      <c r="P230" s="481" t="s">
        <v>2198</v>
      </c>
      <c r="Q230" s="508">
        <v>1</v>
      </c>
      <c r="R230" s="494">
        <v>1</v>
      </c>
      <c r="S230" s="494">
        <v>1</v>
      </c>
      <c r="T230" s="494">
        <v>1</v>
      </c>
      <c r="U230" s="510">
        <v>1</v>
      </c>
      <c r="V230" s="471">
        <f t="shared" si="80"/>
        <v>30000000</v>
      </c>
      <c r="W230" s="472">
        <f t="shared" si="81"/>
        <v>44000000</v>
      </c>
      <c r="X230" s="472">
        <f t="shared" si="82"/>
        <v>200000000</v>
      </c>
      <c r="Y230" s="472">
        <f t="shared" si="83"/>
        <v>50000000</v>
      </c>
      <c r="Z230" s="473">
        <f t="shared" si="84"/>
        <v>324000000</v>
      </c>
      <c r="AA230" s="474">
        <v>30000000</v>
      </c>
      <c r="AB230" s="472">
        <v>0</v>
      </c>
      <c r="AC230" s="472">
        <v>0</v>
      </c>
      <c r="AD230" s="472">
        <v>0</v>
      </c>
      <c r="AE230" s="472">
        <v>0</v>
      </c>
      <c r="AF230" s="472">
        <v>0</v>
      </c>
      <c r="AG230" s="472">
        <v>0</v>
      </c>
      <c r="AH230" s="472">
        <v>0</v>
      </c>
      <c r="AI230" s="472">
        <v>0</v>
      </c>
      <c r="AJ230" s="472">
        <v>0</v>
      </c>
      <c r="AK230" s="472">
        <v>0</v>
      </c>
      <c r="AL230" s="472">
        <v>0</v>
      </c>
      <c r="AM230" s="472">
        <v>0</v>
      </c>
      <c r="AN230" s="472">
        <v>0</v>
      </c>
      <c r="AO230" s="472">
        <v>0</v>
      </c>
      <c r="AP230" s="472">
        <v>0</v>
      </c>
      <c r="AQ230" s="475">
        <f t="shared" si="85"/>
        <v>30000000</v>
      </c>
      <c r="AR230" s="471">
        <v>44000000</v>
      </c>
      <c r="AS230" s="472">
        <v>0</v>
      </c>
      <c r="AT230" s="472">
        <v>0</v>
      </c>
      <c r="AU230" s="472">
        <v>0</v>
      </c>
      <c r="AV230" s="472">
        <v>0</v>
      </c>
      <c r="AW230" s="472">
        <v>0</v>
      </c>
      <c r="AX230" s="472">
        <v>0</v>
      </c>
      <c r="AY230" s="472">
        <v>0</v>
      </c>
      <c r="AZ230" s="472">
        <v>0</v>
      </c>
      <c r="BA230" s="472">
        <v>0</v>
      </c>
      <c r="BB230" s="472">
        <v>0</v>
      </c>
      <c r="BC230" s="472">
        <v>0</v>
      </c>
      <c r="BD230" s="472">
        <v>0</v>
      </c>
      <c r="BE230" s="472">
        <v>0</v>
      </c>
      <c r="BF230" s="472">
        <v>0</v>
      </c>
      <c r="BG230" s="472">
        <v>0</v>
      </c>
      <c r="BH230" s="473">
        <f t="shared" si="86"/>
        <v>44000000</v>
      </c>
      <c r="BI230" s="474">
        <v>200000000</v>
      </c>
      <c r="BJ230" s="472">
        <v>0</v>
      </c>
      <c r="BK230" s="472">
        <v>0</v>
      </c>
      <c r="BL230" s="472">
        <v>0</v>
      </c>
      <c r="BM230" s="472">
        <v>0</v>
      </c>
      <c r="BN230" s="472">
        <v>0</v>
      </c>
      <c r="BO230" s="472">
        <v>0</v>
      </c>
      <c r="BP230" s="472">
        <v>0</v>
      </c>
      <c r="BQ230" s="472">
        <v>0</v>
      </c>
      <c r="BR230" s="472">
        <v>0</v>
      </c>
      <c r="BS230" s="472">
        <v>0</v>
      </c>
      <c r="BT230" s="472">
        <v>0</v>
      </c>
      <c r="BU230" s="472">
        <v>0</v>
      </c>
      <c r="BV230" s="472">
        <v>0</v>
      </c>
      <c r="BW230" s="472">
        <v>0</v>
      </c>
      <c r="BX230" s="472">
        <v>0</v>
      </c>
      <c r="BY230" s="475">
        <f t="shared" si="87"/>
        <v>200000000</v>
      </c>
      <c r="BZ230" s="471">
        <v>50000000</v>
      </c>
      <c r="CA230" s="472">
        <v>0</v>
      </c>
      <c r="CB230" s="472">
        <v>0</v>
      </c>
      <c r="CC230" s="472">
        <v>0</v>
      </c>
      <c r="CD230" s="472">
        <v>0</v>
      </c>
      <c r="CE230" s="472">
        <v>0</v>
      </c>
      <c r="CF230" s="472">
        <v>0</v>
      </c>
      <c r="CG230" s="472">
        <v>0</v>
      </c>
      <c r="CH230" s="472">
        <v>0</v>
      </c>
      <c r="CI230" s="472">
        <v>0</v>
      </c>
      <c r="CJ230" s="472">
        <v>0</v>
      </c>
      <c r="CK230" s="472">
        <v>0</v>
      </c>
      <c r="CL230" s="472">
        <v>0</v>
      </c>
      <c r="CM230" s="472">
        <v>0</v>
      </c>
      <c r="CN230" s="472">
        <v>0</v>
      </c>
      <c r="CO230" s="472">
        <v>0</v>
      </c>
      <c r="CP230" s="473">
        <f t="shared" si="88"/>
        <v>50000000</v>
      </c>
      <c r="CQ230" s="461" t="s">
        <v>305</v>
      </c>
    </row>
    <row r="231" spans="1:95" x14ac:dyDescent="0.25">
      <c r="A231" s="457" t="s">
        <v>535</v>
      </c>
      <c r="B231" s="458" t="s">
        <v>13</v>
      </c>
      <c r="C231" s="459" t="s">
        <v>1204</v>
      </c>
      <c r="D231" s="460" t="s">
        <v>1297</v>
      </c>
      <c r="E231" s="461" t="s">
        <v>272</v>
      </c>
      <c r="F231" s="482" t="s">
        <v>298</v>
      </c>
      <c r="G231" s="476" t="s">
        <v>594</v>
      </c>
      <c r="H231" s="464">
        <v>3906</v>
      </c>
      <c r="I231" s="458" t="s">
        <v>201</v>
      </c>
      <c r="J231" s="459" t="s">
        <v>806</v>
      </c>
      <c r="K231" s="459" t="s">
        <v>1533</v>
      </c>
      <c r="L231" s="459" t="s">
        <v>1145</v>
      </c>
      <c r="M231" s="467">
        <v>3906011</v>
      </c>
      <c r="N231" s="459" t="s">
        <v>1146</v>
      </c>
      <c r="O231" s="467">
        <v>390601100</v>
      </c>
      <c r="P231" s="481" t="s">
        <v>2198</v>
      </c>
      <c r="Q231" s="468">
        <v>0</v>
      </c>
      <c r="R231" s="494">
        <v>0</v>
      </c>
      <c r="S231" s="494">
        <v>1</v>
      </c>
      <c r="T231" s="494">
        <v>1</v>
      </c>
      <c r="U231" s="470">
        <v>1</v>
      </c>
      <c r="V231" s="471">
        <f t="shared" si="80"/>
        <v>0</v>
      </c>
      <c r="W231" s="472">
        <f t="shared" si="81"/>
        <v>0</v>
      </c>
      <c r="X231" s="472">
        <f t="shared" si="82"/>
        <v>100000000</v>
      </c>
      <c r="Y231" s="472">
        <f t="shared" si="83"/>
        <v>25000000</v>
      </c>
      <c r="Z231" s="473">
        <f t="shared" si="84"/>
        <v>125000000</v>
      </c>
      <c r="AA231" s="474">
        <v>0</v>
      </c>
      <c r="AB231" s="472">
        <v>0</v>
      </c>
      <c r="AC231" s="472">
        <v>0</v>
      </c>
      <c r="AD231" s="472">
        <v>0</v>
      </c>
      <c r="AE231" s="472">
        <v>0</v>
      </c>
      <c r="AF231" s="472">
        <v>0</v>
      </c>
      <c r="AG231" s="472">
        <v>0</v>
      </c>
      <c r="AH231" s="472">
        <v>0</v>
      </c>
      <c r="AI231" s="472">
        <v>0</v>
      </c>
      <c r="AJ231" s="472">
        <v>0</v>
      </c>
      <c r="AK231" s="472">
        <v>0</v>
      </c>
      <c r="AL231" s="472">
        <v>0</v>
      </c>
      <c r="AM231" s="472">
        <v>0</v>
      </c>
      <c r="AN231" s="472">
        <v>0</v>
      </c>
      <c r="AO231" s="472">
        <v>0</v>
      </c>
      <c r="AP231" s="472">
        <v>0</v>
      </c>
      <c r="AQ231" s="475">
        <f t="shared" si="85"/>
        <v>0</v>
      </c>
      <c r="AR231" s="471">
        <v>0</v>
      </c>
      <c r="AS231" s="472">
        <v>0</v>
      </c>
      <c r="AT231" s="472">
        <v>0</v>
      </c>
      <c r="AU231" s="472">
        <v>0</v>
      </c>
      <c r="AV231" s="472">
        <v>0</v>
      </c>
      <c r="AW231" s="472">
        <v>0</v>
      </c>
      <c r="AX231" s="472">
        <v>0</v>
      </c>
      <c r="AY231" s="472">
        <v>0</v>
      </c>
      <c r="AZ231" s="472">
        <v>0</v>
      </c>
      <c r="BA231" s="472">
        <v>0</v>
      </c>
      <c r="BB231" s="472">
        <v>0</v>
      </c>
      <c r="BC231" s="472">
        <v>0</v>
      </c>
      <c r="BD231" s="472">
        <v>0</v>
      </c>
      <c r="BE231" s="472">
        <v>0</v>
      </c>
      <c r="BF231" s="472">
        <v>0</v>
      </c>
      <c r="BG231" s="472">
        <v>0</v>
      </c>
      <c r="BH231" s="473">
        <f t="shared" si="86"/>
        <v>0</v>
      </c>
      <c r="BI231" s="474">
        <v>100000000</v>
      </c>
      <c r="BJ231" s="472">
        <v>0</v>
      </c>
      <c r="BK231" s="472">
        <v>0</v>
      </c>
      <c r="BL231" s="472">
        <v>0</v>
      </c>
      <c r="BM231" s="472">
        <v>0</v>
      </c>
      <c r="BN231" s="472">
        <v>0</v>
      </c>
      <c r="BO231" s="472">
        <v>0</v>
      </c>
      <c r="BP231" s="472">
        <v>0</v>
      </c>
      <c r="BQ231" s="472">
        <v>0</v>
      </c>
      <c r="BR231" s="472">
        <v>0</v>
      </c>
      <c r="BS231" s="472">
        <v>0</v>
      </c>
      <c r="BT231" s="472">
        <v>0</v>
      </c>
      <c r="BU231" s="472">
        <v>0</v>
      </c>
      <c r="BV231" s="472">
        <v>0</v>
      </c>
      <c r="BW231" s="472">
        <v>0</v>
      </c>
      <c r="BX231" s="472">
        <v>0</v>
      </c>
      <c r="BY231" s="475">
        <f t="shared" si="87"/>
        <v>100000000</v>
      </c>
      <c r="BZ231" s="471">
        <v>25000000</v>
      </c>
      <c r="CA231" s="472">
        <v>0</v>
      </c>
      <c r="CB231" s="472">
        <v>0</v>
      </c>
      <c r="CC231" s="472">
        <v>0</v>
      </c>
      <c r="CD231" s="472">
        <v>0</v>
      </c>
      <c r="CE231" s="472">
        <v>0</v>
      </c>
      <c r="CF231" s="472">
        <v>0</v>
      </c>
      <c r="CG231" s="472">
        <v>0</v>
      </c>
      <c r="CH231" s="472">
        <v>0</v>
      </c>
      <c r="CI231" s="472">
        <v>0</v>
      </c>
      <c r="CJ231" s="472">
        <v>0</v>
      </c>
      <c r="CK231" s="472">
        <v>0</v>
      </c>
      <c r="CL231" s="472">
        <v>0</v>
      </c>
      <c r="CM231" s="472">
        <v>0</v>
      </c>
      <c r="CN231" s="472">
        <v>0</v>
      </c>
      <c r="CO231" s="472">
        <v>0</v>
      </c>
      <c r="CP231" s="473">
        <f t="shared" si="88"/>
        <v>25000000</v>
      </c>
      <c r="CQ231" s="484" t="s">
        <v>270</v>
      </c>
    </row>
    <row r="232" spans="1:95" x14ac:dyDescent="0.25">
      <c r="A232" s="457" t="s">
        <v>536</v>
      </c>
      <c r="B232" s="488" t="s">
        <v>7</v>
      </c>
      <c r="C232" s="459" t="s">
        <v>14</v>
      </c>
      <c r="D232" s="460" t="s">
        <v>1215</v>
      </c>
      <c r="E232" s="461" t="s">
        <v>272</v>
      </c>
      <c r="F232" s="462" t="s">
        <v>306</v>
      </c>
      <c r="G232" s="463" t="s">
        <v>595</v>
      </c>
      <c r="H232" s="464">
        <v>4502</v>
      </c>
      <c r="I232" s="465" t="s">
        <v>201</v>
      </c>
      <c r="J232" s="459" t="s">
        <v>807</v>
      </c>
      <c r="K232" s="459" t="s">
        <v>1534</v>
      </c>
      <c r="L232" s="459" t="s">
        <v>73</v>
      </c>
      <c r="M232" s="467">
        <v>4502001</v>
      </c>
      <c r="N232" s="459" t="s">
        <v>1147</v>
      </c>
      <c r="O232" s="467">
        <v>450200100</v>
      </c>
      <c r="P232" s="481" t="s">
        <v>2198</v>
      </c>
      <c r="Q232" s="468">
        <v>1</v>
      </c>
      <c r="R232" s="469">
        <v>1</v>
      </c>
      <c r="S232" s="469">
        <v>1</v>
      </c>
      <c r="T232" s="469">
        <v>1</v>
      </c>
      <c r="U232" s="470">
        <v>1</v>
      </c>
      <c r="V232" s="471">
        <f t="shared" si="80"/>
        <v>10632000</v>
      </c>
      <c r="W232" s="472">
        <f t="shared" si="81"/>
        <v>20000000</v>
      </c>
      <c r="X232" s="472">
        <f t="shared" si="82"/>
        <v>30000000</v>
      </c>
      <c r="Y232" s="472">
        <f t="shared" si="83"/>
        <v>30000000</v>
      </c>
      <c r="Z232" s="473">
        <f t="shared" si="84"/>
        <v>90632000</v>
      </c>
      <c r="AA232" s="474">
        <v>10632000</v>
      </c>
      <c r="AB232" s="472">
        <v>0</v>
      </c>
      <c r="AC232" s="472">
        <v>0</v>
      </c>
      <c r="AD232" s="472">
        <v>0</v>
      </c>
      <c r="AE232" s="472">
        <v>0</v>
      </c>
      <c r="AF232" s="472">
        <v>0</v>
      </c>
      <c r="AG232" s="472">
        <v>0</v>
      </c>
      <c r="AH232" s="472">
        <v>0</v>
      </c>
      <c r="AI232" s="472">
        <v>0</v>
      </c>
      <c r="AJ232" s="472">
        <v>0</v>
      </c>
      <c r="AK232" s="472">
        <v>0</v>
      </c>
      <c r="AL232" s="472">
        <v>0</v>
      </c>
      <c r="AM232" s="472">
        <v>0</v>
      </c>
      <c r="AN232" s="472">
        <v>0</v>
      </c>
      <c r="AO232" s="472">
        <v>0</v>
      </c>
      <c r="AP232" s="472">
        <v>0</v>
      </c>
      <c r="AQ232" s="475">
        <f t="shared" si="85"/>
        <v>10632000</v>
      </c>
      <c r="AR232" s="471">
        <v>20000000</v>
      </c>
      <c r="AS232" s="472">
        <v>0</v>
      </c>
      <c r="AT232" s="472">
        <v>0</v>
      </c>
      <c r="AU232" s="472">
        <v>0</v>
      </c>
      <c r="AV232" s="472">
        <v>0</v>
      </c>
      <c r="AW232" s="472">
        <v>0</v>
      </c>
      <c r="AX232" s="472">
        <v>0</v>
      </c>
      <c r="AY232" s="472">
        <v>0</v>
      </c>
      <c r="AZ232" s="472">
        <v>0</v>
      </c>
      <c r="BA232" s="472">
        <v>0</v>
      </c>
      <c r="BB232" s="472">
        <v>0</v>
      </c>
      <c r="BC232" s="472">
        <v>0</v>
      </c>
      <c r="BD232" s="472">
        <v>0</v>
      </c>
      <c r="BE232" s="472">
        <v>0</v>
      </c>
      <c r="BF232" s="472">
        <v>0</v>
      </c>
      <c r="BG232" s="472">
        <v>0</v>
      </c>
      <c r="BH232" s="473">
        <f t="shared" si="86"/>
        <v>20000000</v>
      </c>
      <c r="BI232" s="474">
        <v>30000000</v>
      </c>
      <c r="BJ232" s="472">
        <v>0</v>
      </c>
      <c r="BK232" s="472">
        <v>0</v>
      </c>
      <c r="BL232" s="472">
        <v>0</v>
      </c>
      <c r="BM232" s="472">
        <v>0</v>
      </c>
      <c r="BN232" s="472">
        <v>0</v>
      </c>
      <c r="BO232" s="472">
        <v>0</v>
      </c>
      <c r="BP232" s="472">
        <v>0</v>
      </c>
      <c r="BQ232" s="472">
        <v>0</v>
      </c>
      <c r="BR232" s="472">
        <v>0</v>
      </c>
      <c r="BS232" s="472">
        <v>0</v>
      </c>
      <c r="BT232" s="472">
        <v>0</v>
      </c>
      <c r="BU232" s="472">
        <v>0</v>
      </c>
      <c r="BV232" s="472">
        <v>0</v>
      </c>
      <c r="BW232" s="472">
        <v>0</v>
      </c>
      <c r="BX232" s="472">
        <v>0</v>
      </c>
      <c r="BY232" s="475">
        <f t="shared" si="87"/>
        <v>30000000</v>
      </c>
      <c r="BZ232" s="471">
        <v>30000000</v>
      </c>
      <c r="CA232" s="472">
        <v>0</v>
      </c>
      <c r="CB232" s="472">
        <v>0</v>
      </c>
      <c r="CC232" s="472">
        <v>0</v>
      </c>
      <c r="CD232" s="472">
        <v>0</v>
      </c>
      <c r="CE232" s="472">
        <v>0</v>
      </c>
      <c r="CF232" s="472">
        <v>0</v>
      </c>
      <c r="CG232" s="472">
        <v>0</v>
      </c>
      <c r="CH232" s="472">
        <v>0</v>
      </c>
      <c r="CI232" s="472">
        <v>0</v>
      </c>
      <c r="CJ232" s="472">
        <v>0</v>
      </c>
      <c r="CK232" s="472">
        <v>0</v>
      </c>
      <c r="CL232" s="472">
        <v>0</v>
      </c>
      <c r="CM232" s="472">
        <v>0</v>
      </c>
      <c r="CN232" s="472">
        <v>0</v>
      </c>
      <c r="CO232" s="472">
        <v>0</v>
      </c>
      <c r="CP232" s="473">
        <f t="shared" si="88"/>
        <v>30000000</v>
      </c>
      <c r="CQ232" s="484" t="s">
        <v>305</v>
      </c>
    </row>
    <row r="233" spans="1:95" x14ac:dyDescent="0.25">
      <c r="A233" s="457" t="s">
        <v>537</v>
      </c>
      <c r="B233" s="458" t="s">
        <v>14</v>
      </c>
      <c r="C233" s="459" t="s">
        <v>7</v>
      </c>
      <c r="D233" s="460" t="s">
        <v>250</v>
      </c>
      <c r="E233" s="461" t="s">
        <v>272</v>
      </c>
      <c r="F233" s="482" t="s">
        <v>306</v>
      </c>
      <c r="G233" s="476" t="s">
        <v>595</v>
      </c>
      <c r="H233" s="464">
        <v>4502</v>
      </c>
      <c r="I233" s="458" t="s">
        <v>201</v>
      </c>
      <c r="J233" s="459" t="s">
        <v>808</v>
      </c>
      <c r="K233" s="459" t="s">
        <v>1535</v>
      </c>
      <c r="L233" s="459" t="s">
        <v>73</v>
      </c>
      <c r="M233" s="467">
        <v>4502001</v>
      </c>
      <c r="N233" s="459" t="s">
        <v>1147</v>
      </c>
      <c r="O233" s="467">
        <v>450200100</v>
      </c>
      <c r="P233" s="481" t="s">
        <v>2197</v>
      </c>
      <c r="Q233" s="468">
        <v>10</v>
      </c>
      <c r="R233" s="469">
        <v>10</v>
      </c>
      <c r="S233" s="469">
        <v>15</v>
      </c>
      <c r="T233" s="469">
        <v>15</v>
      </c>
      <c r="U233" s="470">
        <f t="shared" ref="U233:U239" si="89">Q233+R233+S233+T233</f>
        <v>50</v>
      </c>
      <c r="V233" s="471">
        <f t="shared" si="80"/>
        <v>148000000</v>
      </c>
      <c r="W233" s="472">
        <f t="shared" si="81"/>
        <v>120000000</v>
      </c>
      <c r="X233" s="472">
        <f t="shared" si="82"/>
        <v>120000000</v>
      </c>
      <c r="Y233" s="472">
        <f t="shared" si="83"/>
        <v>120000000</v>
      </c>
      <c r="Z233" s="473">
        <f t="shared" si="84"/>
        <v>508000000</v>
      </c>
      <c r="AA233" s="474">
        <v>148000000</v>
      </c>
      <c r="AB233" s="472">
        <v>0</v>
      </c>
      <c r="AC233" s="472">
        <v>0</v>
      </c>
      <c r="AD233" s="472">
        <v>0</v>
      </c>
      <c r="AE233" s="472">
        <v>0</v>
      </c>
      <c r="AF233" s="472">
        <v>0</v>
      </c>
      <c r="AG233" s="472">
        <v>0</v>
      </c>
      <c r="AH233" s="472">
        <v>0</v>
      </c>
      <c r="AI233" s="472">
        <v>0</v>
      </c>
      <c r="AJ233" s="472">
        <v>0</v>
      </c>
      <c r="AK233" s="472">
        <v>0</v>
      </c>
      <c r="AL233" s="472">
        <v>0</v>
      </c>
      <c r="AM233" s="472">
        <v>0</v>
      </c>
      <c r="AN233" s="472">
        <v>0</v>
      </c>
      <c r="AO233" s="472">
        <v>0</v>
      </c>
      <c r="AP233" s="472">
        <v>0</v>
      </c>
      <c r="AQ233" s="475">
        <f t="shared" si="85"/>
        <v>148000000</v>
      </c>
      <c r="AR233" s="471">
        <v>0</v>
      </c>
      <c r="AS233" s="472">
        <v>0</v>
      </c>
      <c r="AT233" s="472">
        <v>0</v>
      </c>
      <c r="AU233" s="472">
        <v>0</v>
      </c>
      <c r="AV233" s="472">
        <v>0</v>
      </c>
      <c r="AW233" s="472">
        <v>0</v>
      </c>
      <c r="AX233" s="472">
        <v>20000000</v>
      </c>
      <c r="AY233" s="472">
        <v>100000000</v>
      </c>
      <c r="AZ233" s="472">
        <v>0</v>
      </c>
      <c r="BA233" s="472">
        <v>0</v>
      </c>
      <c r="BB233" s="472">
        <v>0</v>
      </c>
      <c r="BC233" s="472">
        <v>0</v>
      </c>
      <c r="BD233" s="472">
        <v>0</v>
      </c>
      <c r="BE233" s="472">
        <v>0</v>
      </c>
      <c r="BF233" s="472">
        <v>0</v>
      </c>
      <c r="BG233" s="472">
        <v>0</v>
      </c>
      <c r="BH233" s="473">
        <f t="shared" si="86"/>
        <v>120000000</v>
      </c>
      <c r="BI233" s="474">
        <v>0</v>
      </c>
      <c r="BJ233" s="472">
        <v>0</v>
      </c>
      <c r="BK233" s="472">
        <v>0</v>
      </c>
      <c r="BL233" s="472">
        <v>0</v>
      </c>
      <c r="BM233" s="472">
        <v>0</v>
      </c>
      <c r="BN233" s="472">
        <v>0</v>
      </c>
      <c r="BO233" s="472">
        <v>120000000</v>
      </c>
      <c r="BP233" s="472"/>
      <c r="BQ233" s="472">
        <v>0</v>
      </c>
      <c r="BR233" s="472">
        <v>0</v>
      </c>
      <c r="BS233" s="472">
        <v>0</v>
      </c>
      <c r="BT233" s="472">
        <v>0</v>
      </c>
      <c r="BU233" s="472">
        <v>0</v>
      </c>
      <c r="BV233" s="472">
        <v>0</v>
      </c>
      <c r="BW233" s="472">
        <v>0</v>
      </c>
      <c r="BX233" s="472">
        <v>0</v>
      </c>
      <c r="BY233" s="475">
        <f t="shared" si="87"/>
        <v>120000000</v>
      </c>
      <c r="BZ233" s="471">
        <v>0</v>
      </c>
      <c r="CA233" s="472">
        <v>0</v>
      </c>
      <c r="CB233" s="472">
        <v>0</v>
      </c>
      <c r="CC233" s="472">
        <v>0</v>
      </c>
      <c r="CD233" s="472">
        <v>0</v>
      </c>
      <c r="CE233" s="472">
        <v>0</v>
      </c>
      <c r="CF233" s="472">
        <v>120000000</v>
      </c>
      <c r="CG233" s="472">
        <v>0</v>
      </c>
      <c r="CH233" s="472">
        <v>0</v>
      </c>
      <c r="CI233" s="472">
        <v>0</v>
      </c>
      <c r="CJ233" s="472">
        <v>0</v>
      </c>
      <c r="CK233" s="472">
        <v>0</v>
      </c>
      <c r="CL233" s="472">
        <v>0</v>
      </c>
      <c r="CM233" s="472">
        <v>0</v>
      </c>
      <c r="CN233" s="472">
        <v>0</v>
      </c>
      <c r="CO233" s="472">
        <v>0</v>
      </c>
      <c r="CP233" s="473">
        <f t="shared" si="88"/>
        <v>120000000</v>
      </c>
      <c r="CQ233" s="461" t="s">
        <v>252</v>
      </c>
    </row>
    <row r="234" spans="1:95" x14ac:dyDescent="0.25">
      <c r="A234" s="457" t="s">
        <v>538</v>
      </c>
      <c r="B234" s="488" t="s">
        <v>7</v>
      </c>
      <c r="C234" s="459" t="s">
        <v>14</v>
      </c>
      <c r="D234" s="460" t="s">
        <v>1211</v>
      </c>
      <c r="E234" s="461" t="s">
        <v>272</v>
      </c>
      <c r="F234" s="462" t="s">
        <v>306</v>
      </c>
      <c r="G234" s="463" t="s">
        <v>595</v>
      </c>
      <c r="H234" s="464">
        <v>4502</v>
      </c>
      <c r="I234" s="458" t="s">
        <v>201</v>
      </c>
      <c r="J234" s="459" t="s">
        <v>809</v>
      </c>
      <c r="K234" s="459" t="s">
        <v>1536</v>
      </c>
      <c r="L234" s="459" t="s">
        <v>1148</v>
      </c>
      <c r="M234" s="467">
        <v>4502002</v>
      </c>
      <c r="N234" s="459" t="s">
        <v>1149</v>
      </c>
      <c r="O234" s="467">
        <v>450200200</v>
      </c>
      <c r="P234" s="481" t="s">
        <v>2197</v>
      </c>
      <c r="Q234" s="468">
        <v>0</v>
      </c>
      <c r="R234" s="469">
        <v>1</v>
      </c>
      <c r="S234" s="469">
        <v>1</v>
      </c>
      <c r="T234" s="469">
        <v>1</v>
      </c>
      <c r="U234" s="470">
        <f t="shared" si="89"/>
        <v>3</v>
      </c>
      <c r="V234" s="471">
        <f t="shared" si="80"/>
        <v>0</v>
      </c>
      <c r="W234" s="472">
        <f t="shared" si="81"/>
        <v>450000000</v>
      </c>
      <c r="X234" s="472">
        <f t="shared" si="82"/>
        <v>450000000</v>
      </c>
      <c r="Y234" s="472">
        <f t="shared" si="83"/>
        <v>450000000</v>
      </c>
      <c r="Z234" s="473">
        <f t="shared" si="84"/>
        <v>1350000000</v>
      </c>
      <c r="AA234" s="474">
        <v>0</v>
      </c>
      <c r="AB234" s="472">
        <v>0</v>
      </c>
      <c r="AC234" s="472">
        <v>0</v>
      </c>
      <c r="AD234" s="472">
        <v>0</v>
      </c>
      <c r="AE234" s="472">
        <v>0</v>
      </c>
      <c r="AF234" s="472">
        <v>0</v>
      </c>
      <c r="AG234" s="472">
        <v>0</v>
      </c>
      <c r="AH234" s="472">
        <v>0</v>
      </c>
      <c r="AI234" s="472">
        <v>0</v>
      </c>
      <c r="AJ234" s="472">
        <v>0</v>
      </c>
      <c r="AK234" s="472">
        <v>0</v>
      </c>
      <c r="AL234" s="472">
        <v>0</v>
      </c>
      <c r="AM234" s="472">
        <v>0</v>
      </c>
      <c r="AN234" s="472">
        <v>0</v>
      </c>
      <c r="AO234" s="472">
        <v>0</v>
      </c>
      <c r="AP234" s="472">
        <v>0</v>
      </c>
      <c r="AQ234" s="475">
        <f t="shared" si="85"/>
        <v>0</v>
      </c>
      <c r="AR234" s="471">
        <v>0</v>
      </c>
      <c r="AS234" s="472">
        <v>0</v>
      </c>
      <c r="AT234" s="472">
        <v>0</v>
      </c>
      <c r="AU234" s="472">
        <v>0</v>
      </c>
      <c r="AV234" s="472">
        <v>0</v>
      </c>
      <c r="AW234" s="472">
        <v>0</v>
      </c>
      <c r="AX234" s="472">
        <v>0</v>
      </c>
      <c r="AY234" s="472">
        <v>0</v>
      </c>
      <c r="AZ234" s="472">
        <v>0</v>
      </c>
      <c r="BA234" s="472">
        <v>0</v>
      </c>
      <c r="BB234" s="472">
        <v>0</v>
      </c>
      <c r="BC234" s="472">
        <v>0</v>
      </c>
      <c r="BD234" s="472">
        <v>0</v>
      </c>
      <c r="BE234" s="472">
        <v>0</v>
      </c>
      <c r="BF234" s="472">
        <v>450000000</v>
      </c>
      <c r="BG234" s="472">
        <v>0</v>
      </c>
      <c r="BH234" s="473">
        <f t="shared" si="86"/>
        <v>450000000</v>
      </c>
      <c r="BI234" s="474">
        <v>0</v>
      </c>
      <c r="BJ234" s="472">
        <v>0</v>
      </c>
      <c r="BK234" s="472">
        <v>0</v>
      </c>
      <c r="BL234" s="472">
        <v>0</v>
      </c>
      <c r="BM234" s="472">
        <v>0</v>
      </c>
      <c r="BN234" s="472">
        <v>0</v>
      </c>
      <c r="BO234" s="472">
        <v>0</v>
      </c>
      <c r="BP234" s="472">
        <v>0</v>
      </c>
      <c r="BQ234" s="472">
        <v>0</v>
      </c>
      <c r="BR234" s="472">
        <v>0</v>
      </c>
      <c r="BS234" s="472">
        <v>0</v>
      </c>
      <c r="BT234" s="472">
        <v>0</v>
      </c>
      <c r="BU234" s="472">
        <v>0</v>
      </c>
      <c r="BV234" s="472">
        <v>0</v>
      </c>
      <c r="BW234" s="472">
        <v>450000000</v>
      </c>
      <c r="BX234" s="472">
        <v>0</v>
      </c>
      <c r="BY234" s="475">
        <f t="shared" si="87"/>
        <v>450000000</v>
      </c>
      <c r="BZ234" s="471">
        <v>0</v>
      </c>
      <c r="CA234" s="472">
        <v>0</v>
      </c>
      <c r="CB234" s="472">
        <v>0</v>
      </c>
      <c r="CC234" s="472">
        <v>0</v>
      </c>
      <c r="CD234" s="472">
        <v>0</v>
      </c>
      <c r="CE234" s="472">
        <v>0</v>
      </c>
      <c r="CF234" s="472">
        <v>0</v>
      </c>
      <c r="CG234" s="472">
        <v>0</v>
      </c>
      <c r="CH234" s="472">
        <v>0</v>
      </c>
      <c r="CI234" s="472">
        <v>0</v>
      </c>
      <c r="CJ234" s="472">
        <v>0</v>
      </c>
      <c r="CK234" s="472">
        <v>0</v>
      </c>
      <c r="CL234" s="472">
        <v>0</v>
      </c>
      <c r="CM234" s="472">
        <v>0</v>
      </c>
      <c r="CN234" s="472">
        <v>450000000</v>
      </c>
      <c r="CO234" s="472">
        <v>0</v>
      </c>
      <c r="CP234" s="473">
        <f t="shared" si="88"/>
        <v>450000000</v>
      </c>
      <c r="CQ234" s="461" t="s">
        <v>289</v>
      </c>
    </row>
    <row r="235" spans="1:95" x14ac:dyDescent="0.25">
      <c r="A235" s="457" t="s">
        <v>539</v>
      </c>
      <c r="B235" s="488" t="s">
        <v>7</v>
      </c>
      <c r="C235" s="459" t="s">
        <v>1204</v>
      </c>
      <c r="D235" s="460" t="s">
        <v>1215</v>
      </c>
      <c r="E235" s="461" t="s">
        <v>272</v>
      </c>
      <c r="F235" s="462" t="s">
        <v>306</v>
      </c>
      <c r="G235" s="463" t="s">
        <v>595</v>
      </c>
      <c r="H235" s="464">
        <v>4502</v>
      </c>
      <c r="I235" s="458" t="s">
        <v>201</v>
      </c>
      <c r="J235" s="459" t="s">
        <v>810</v>
      </c>
      <c r="K235" s="459" t="s">
        <v>1537</v>
      </c>
      <c r="L235" s="459" t="s">
        <v>73</v>
      </c>
      <c r="M235" s="467">
        <v>4502001</v>
      </c>
      <c r="N235" s="459" t="s">
        <v>1150</v>
      </c>
      <c r="O235" s="467">
        <v>450200101</v>
      </c>
      <c r="P235" s="481" t="s">
        <v>2197</v>
      </c>
      <c r="Q235" s="468">
        <v>1</v>
      </c>
      <c r="R235" s="469">
        <v>1</v>
      </c>
      <c r="S235" s="469">
        <v>1</v>
      </c>
      <c r="T235" s="469">
        <v>1</v>
      </c>
      <c r="U235" s="470">
        <f t="shared" si="89"/>
        <v>4</v>
      </c>
      <c r="V235" s="471">
        <f t="shared" si="80"/>
        <v>5000000</v>
      </c>
      <c r="W235" s="472">
        <f t="shared" si="81"/>
        <v>20000000</v>
      </c>
      <c r="X235" s="472">
        <f t="shared" si="82"/>
        <v>20000000</v>
      </c>
      <c r="Y235" s="472">
        <f t="shared" si="83"/>
        <v>72342142</v>
      </c>
      <c r="Z235" s="473">
        <f t="shared" si="84"/>
        <v>117342142</v>
      </c>
      <c r="AA235" s="474">
        <v>5000000</v>
      </c>
      <c r="AB235" s="472">
        <v>0</v>
      </c>
      <c r="AC235" s="472">
        <v>0</v>
      </c>
      <c r="AD235" s="472">
        <v>0</v>
      </c>
      <c r="AE235" s="472">
        <v>0</v>
      </c>
      <c r="AF235" s="472">
        <v>0</v>
      </c>
      <c r="AG235" s="472">
        <v>0</v>
      </c>
      <c r="AH235" s="472">
        <v>0</v>
      </c>
      <c r="AI235" s="472">
        <v>0</v>
      </c>
      <c r="AJ235" s="472">
        <v>0</v>
      </c>
      <c r="AK235" s="472">
        <v>0</v>
      </c>
      <c r="AL235" s="472">
        <v>0</v>
      </c>
      <c r="AM235" s="472">
        <v>0</v>
      </c>
      <c r="AN235" s="472">
        <v>0</v>
      </c>
      <c r="AO235" s="472">
        <v>0</v>
      </c>
      <c r="AP235" s="472">
        <v>0</v>
      </c>
      <c r="AQ235" s="475">
        <f t="shared" si="85"/>
        <v>5000000</v>
      </c>
      <c r="AR235" s="471">
        <v>20000000</v>
      </c>
      <c r="AS235" s="472">
        <v>0</v>
      </c>
      <c r="AT235" s="472">
        <v>0</v>
      </c>
      <c r="AU235" s="472">
        <v>0</v>
      </c>
      <c r="AV235" s="472">
        <v>0</v>
      </c>
      <c r="AW235" s="472">
        <v>0</v>
      </c>
      <c r="AX235" s="472">
        <v>0</v>
      </c>
      <c r="AY235" s="472">
        <v>0</v>
      </c>
      <c r="AZ235" s="472">
        <v>0</v>
      </c>
      <c r="BA235" s="472">
        <v>0</v>
      </c>
      <c r="BB235" s="472">
        <v>0</v>
      </c>
      <c r="BC235" s="472">
        <v>0</v>
      </c>
      <c r="BD235" s="472">
        <v>0</v>
      </c>
      <c r="BE235" s="472">
        <v>0</v>
      </c>
      <c r="BF235" s="472">
        <v>0</v>
      </c>
      <c r="BG235" s="472">
        <v>0</v>
      </c>
      <c r="BH235" s="473">
        <f t="shared" si="86"/>
        <v>20000000</v>
      </c>
      <c r="BI235" s="474">
        <v>20000000</v>
      </c>
      <c r="BJ235" s="472">
        <v>0</v>
      </c>
      <c r="BK235" s="472">
        <v>0</v>
      </c>
      <c r="BL235" s="472">
        <v>0</v>
      </c>
      <c r="BM235" s="472">
        <v>0</v>
      </c>
      <c r="BN235" s="472">
        <v>0</v>
      </c>
      <c r="BO235" s="472">
        <v>0</v>
      </c>
      <c r="BP235" s="472">
        <v>0</v>
      </c>
      <c r="BQ235" s="472">
        <v>0</v>
      </c>
      <c r="BR235" s="472">
        <v>0</v>
      </c>
      <c r="BS235" s="472">
        <v>0</v>
      </c>
      <c r="BT235" s="472">
        <v>0</v>
      </c>
      <c r="BU235" s="472">
        <v>0</v>
      </c>
      <c r="BV235" s="472">
        <v>0</v>
      </c>
      <c r="BW235" s="472">
        <v>0</v>
      </c>
      <c r="BX235" s="472">
        <v>0</v>
      </c>
      <c r="BY235" s="475">
        <f t="shared" si="87"/>
        <v>20000000</v>
      </c>
      <c r="BZ235" s="471">
        <v>20000000</v>
      </c>
      <c r="CA235" s="472">
        <v>0</v>
      </c>
      <c r="CB235" s="472">
        <v>0</v>
      </c>
      <c r="CC235" s="472">
        <v>0</v>
      </c>
      <c r="CD235" s="472">
        <v>0</v>
      </c>
      <c r="CE235" s="472">
        <v>0</v>
      </c>
      <c r="CF235" s="472">
        <v>52342142</v>
      </c>
      <c r="CG235" s="472">
        <v>0</v>
      </c>
      <c r="CH235" s="472">
        <v>0</v>
      </c>
      <c r="CI235" s="472">
        <v>0</v>
      </c>
      <c r="CJ235" s="472">
        <v>0</v>
      </c>
      <c r="CK235" s="472">
        <v>0</v>
      </c>
      <c r="CL235" s="472">
        <v>0</v>
      </c>
      <c r="CM235" s="472">
        <v>0</v>
      </c>
      <c r="CN235" s="472">
        <v>0</v>
      </c>
      <c r="CO235" s="472">
        <v>0</v>
      </c>
      <c r="CP235" s="473">
        <f t="shared" si="88"/>
        <v>72342142</v>
      </c>
      <c r="CQ235" s="484" t="s">
        <v>305</v>
      </c>
    </row>
    <row r="236" spans="1:95" x14ac:dyDescent="0.25">
      <c r="A236" s="457" t="s">
        <v>540</v>
      </c>
      <c r="B236" s="488" t="s">
        <v>14</v>
      </c>
      <c r="C236" s="459" t="s">
        <v>1204</v>
      </c>
      <c r="D236" s="460" t="s">
        <v>250</v>
      </c>
      <c r="E236" s="461" t="s">
        <v>272</v>
      </c>
      <c r="F236" s="462" t="s">
        <v>306</v>
      </c>
      <c r="G236" s="463" t="s">
        <v>595</v>
      </c>
      <c r="H236" s="464">
        <v>4502</v>
      </c>
      <c r="I236" s="483" t="s">
        <v>201</v>
      </c>
      <c r="J236" s="477" t="s">
        <v>811</v>
      </c>
      <c r="K236" s="477" t="s">
        <v>1538</v>
      </c>
      <c r="L236" s="477" t="s">
        <v>1151</v>
      </c>
      <c r="M236" s="480">
        <v>4502025</v>
      </c>
      <c r="N236" s="477" t="s">
        <v>1152</v>
      </c>
      <c r="O236" s="480">
        <v>450202500</v>
      </c>
      <c r="P236" s="481" t="s">
        <v>2197</v>
      </c>
      <c r="Q236" s="478">
        <v>0</v>
      </c>
      <c r="R236" s="469">
        <v>1</v>
      </c>
      <c r="S236" s="469">
        <v>3</v>
      </c>
      <c r="T236" s="469">
        <v>1</v>
      </c>
      <c r="U236" s="470">
        <f t="shared" si="89"/>
        <v>5</v>
      </c>
      <c r="V236" s="471">
        <f t="shared" si="80"/>
        <v>0</v>
      </c>
      <c r="W236" s="472">
        <f t="shared" si="81"/>
        <v>20000000</v>
      </c>
      <c r="X236" s="472">
        <f t="shared" si="82"/>
        <v>20000000</v>
      </c>
      <c r="Y236" s="472">
        <f t="shared" si="83"/>
        <v>20000000</v>
      </c>
      <c r="Z236" s="473">
        <f t="shared" si="84"/>
        <v>60000000</v>
      </c>
      <c r="AA236" s="474">
        <v>0</v>
      </c>
      <c r="AB236" s="472">
        <v>0</v>
      </c>
      <c r="AC236" s="472">
        <v>0</v>
      </c>
      <c r="AD236" s="472">
        <v>0</v>
      </c>
      <c r="AE236" s="472">
        <v>0</v>
      </c>
      <c r="AF236" s="472">
        <v>0</v>
      </c>
      <c r="AG236" s="472">
        <v>0</v>
      </c>
      <c r="AH236" s="472">
        <v>0</v>
      </c>
      <c r="AI236" s="472">
        <v>0</v>
      </c>
      <c r="AJ236" s="472">
        <v>0</v>
      </c>
      <c r="AK236" s="472">
        <v>0</v>
      </c>
      <c r="AL236" s="472">
        <v>0</v>
      </c>
      <c r="AM236" s="472">
        <v>0</v>
      </c>
      <c r="AN236" s="472">
        <v>0</v>
      </c>
      <c r="AO236" s="472">
        <v>0</v>
      </c>
      <c r="AP236" s="472">
        <v>0</v>
      </c>
      <c r="AQ236" s="475">
        <f t="shared" si="85"/>
        <v>0</v>
      </c>
      <c r="AR236" s="471">
        <v>20000000</v>
      </c>
      <c r="AS236" s="472">
        <v>0</v>
      </c>
      <c r="AT236" s="472">
        <v>0</v>
      </c>
      <c r="AU236" s="472">
        <v>0</v>
      </c>
      <c r="AV236" s="472">
        <v>0</v>
      </c>
      <c r="AW236" s="472">
        <v>0</v>
      </c>
      <c r="AX236" s="472">
        <v>0</v>
      </c>
      <c r="AY236" s="472">
        <v>0</v>
      </c>
      <c r="AZ236" s="472">
        <v>0</v>
      </c>
      <c r="BA236" s="472">
        <v>0</v>
      </c>
      <c r="BB236" s="472">
        <v>0</v>
      </c>
      <c r="BC236" s="472">
        <v>0</v>
      </c>
      <c r="BD236" s="472">
        <v>0</v>
      </c>
      <c r="BE236" s="472">
        <v>0</v>
      </c>
      <c r="BF236" s="472">
        <v>0</v>
      </c>
      <c r="BG236" s="472">
        <v>0</v>
      </c>
      <c r="BH236" s="473">
        <f t="shared" si="86"/>
        <v>20000000</v>
      </c>
      <c r="BI236" s="474">
        <v>20000000</v>
      </c>
      <c r="BJ236" s="472">
        <v>0</v>
      </c>
      <c r="BK236" s="472">
        <v>0</v>
      </c>
      <c r="BL236" s="472">
        <v>0</v>
      </c>
      <c r="BM236" s="472">
        <v>0</v>
      </c>
      <c r="BN236" s="472">
        <v>0</v>
      </c>
      <c r="BO236" s="472">
        <v>0</v>
      </c>
      <c r="BP236" s="472">
        <v>0</v>
      </c>
      <c r="BQ236" s="472">
        <v>0</v>
      </c>
      <c r="BR236" s="472">
        <v>0</v>
      </c>
      <c r="BS236" s="472">
        <v>0</v>
      </c>
      <c r="BT236" s="472">
        <v>0</v>
      </c>
      <c r="BU236" s="472">
        <v>0</v>
      </c>
      <c r="BV236" s="472">
        <v>0</v>
      </c>
      <c r="BW236" s="472">
        <v>0</v>
      </c>
      <c r="BX236" s="472">
        <v>0</v>
      </c>
      <c r="BY236" s="475">
        <f t="shared" si="87"/>
        <v>20000000</v>
      </c>
      <c r="BZ236" s="471">
        <v>20000000</v>
      </c>
      <c r="CA236" s="472">
        <v>0</v>
      </c>
      <c r="CB236" s="472">
        <v>0</v>
      </c>
      <c r="CC236" s="472">
        <v>0</v>
      </c>
      <c r="CD236" s="472">
        <v>0</v>
      </c>
      <c r="CE236" s="472">
        <v>0</v>
      </c>
      <c r="CF236" s="472">
        <v>0</v>
      </c>
      <c r="CG236" s="472">
        <v>0</v>
      </c>
      <c r="CH236" s="472">
        <v>0</v>
      </c>
      <c r="CI236" s="472">
        <v>0</v>
      </c>
      <c r="CJ236" s="472">
        <v>0</v>
      </c>
      <c r="CK236" s="472">
        <v>0</v>
      </c>
      <c r="CL236" s="472">
        <v>0</v>
      </c>
      <c r="CM236" s="472">
        <v>0</v>
      </c>
      <c r="CN236" s="472">
        <v>0</v>
      </c>
      <c r="CO236" s="472">
        <v>0</v>
      </c>
      <c r="CP236" s="473">
        <f t="shared" si="88"/>
        <v>20000000</v>
      </c>
      <c r="CQ236" s="461" t="s">
        <v>305</v>
      </c>
    </row>
    <row r="237" spans="1:95" x14ac:dyDescent="0.25">
      <c r="A237" s="457" t="s">
        <v>541</v>
      </c>
      <c r="B237" s="488" t="s">
        <v>14</v>
      </c>
      <c r="C237" s="459" t="s">
        <v>1205</v>
      </c>
      <c r="D237" s="460" t="s">
        <v>250</v>
      </c>
      <c r="E237" s="461" t="s">
        <v>272</v>
      </c>
      <c r="F237" s="462" t="s">
        <v>306</v>
      </c>
      <c r="G237" s="463" t="s">
        <v>595</v>
      </c>
      <c r="H237" s="464">
        <v>4502</v>
      </c>
      <c r="I237" s="483" t="s">
        <v>200</v>
      </c>
      <c r="J237" s="477" t="s">
        <v>812</v>
      </c>
      <c r="K237" s="477" t="s">
        <v>1539</v>
      </c>
      <c r="L237" s="477" t="s">
        <v>1153</v>
      </c>
      <c r="M237" s="480">
        <v>4502033</v>
      </c>
      <c r="N237" s="477" t="s">
        <v>1154</v>
      </c>
      <c r="O237" s="480">
        <v>450203300</v>
      </c>
      <c r="P237" s="460" t="s">
        <v>2197</v>
      </c>
      <c r="Q237" s="478">
        <v>4</v>
      </c>
      <c r="R237" s="479">
        <v>4</v>
      </c>
      <c r="S237" s="479">
        <v>4</v>
      </c>
      <c r="T237" s="479">
        <v>4</v>
      </c>
      <c r="U237" s="470">
        <f t="shared" si="89"/>
        <v>16</v>
      </c>
      <c r="V237" s="471">
        <f t="shared" si="80"/>
        <v>0</v>
      </c>
      <c r="W237" s="472">
        <f t="shared" si="81"/>
        <v>0</v>
      </c>
      <c r="X237" s="472">
        <f t="shared" si="82"/>
        <v>0</v>
      </c>
      <c r="Y237" s="472">
        <f t="shared" si="83"/>
        <v>0</v>
      </c>
      <c r="Z237" s="473">
        <f t="shared" si="84"/>
        <v>0</v>
      </c>
      <c r="AA237" s="474">
        <v>0</v>
      </c>
      <c r="AB237" s="472">
        <v>0</v>
      </c>
      <c r="AC237" s="472">
        <v>0</v>
      </c>
      <c r="AD237" s="472">
        <v>0</v>
      </c>
      <c r="AE237" s="472">
        <v>0</v>
      </c>
      <c r="AF237" s="472">
        <v>0</v>
      </c>
      <c r="AG237" s="472">
        <v>0</v>
      </c>
      <c r="AH237" s="472">
        <v>0</v>
      </c>
      <c r="AI237" s="472">
        <v>0</v>
      </c>
      <c r="AJ237" s="472">
        <v>0</v>
      </c>
      <c r="AK237" s="472">
        <v>0</v>
      </c>
      <c r="AL237" s="472">
        <v>0</v>
      </c>
      <c r="AM237" s="472">
        <v>0</v>
      </c>
      <c r="AN237" s="472">
        <v>0</v>
      </c>
      <c r="AO237" s="472">
        <v>0</v>
      </c>
      <c r="AP237" s="472">
        <v>0</v>
      </c>
      <c r="AQ237" s="475">
        <f t="shared" si="85"/>
        <v>0</v>
      </c>
      <c r="AR237" s="471">
        <v>0</v>
      </c>
      <c r="AS237" s="472">
        <v>0</v>
      </c>
      <c r="AT237" s="472">
        <v>0</v>
      </c>
      <c r="AU237" s="472">
        <v>0</v>
      </c>
      <c r="AV237" s="472">
        <v>0</v>
      </c>
      <c r="AW237" s="472">
        <v>0</v>
      </c>
      <c r="AX237" s="472">
        <v>0</v>
      </c>
      <c r="AY237" s="472">
        <v>0</v>
      </c>
      <c r="AZ237" s="472">
        <v>0</v>
      </c>
      <c r="BA237" s="472">
        <v>0</v>
      </c>
      <c r="BB237" s="472">
        <v>0</v>
      </c>
      <c r="BC237" s="472">
        <v>0</v>
      </c>
      <c r="BD237" s="472">
        <v>0</v>
      </c>
      <c r="BE237" s="472">
        <v>0</v>
      </c>
      <c r="BF237" s="472">
        <v>0</v>
      </c>
      <c r="BG237" s="472">
        <v>0</v>
      </c>
      <c r="BH237" s="473">
        <f t="shared" si="86"/>
        <v>0</v>
      </c>
      <c r="BI237" s="474">
        <v>0</v>
      </c>
      <c r="BJ237" s="472">
        <v>0</v>
      </c>
      <c r="BK237" s="472">
        <v>0</v>
      </c>
      <c r="BL237" s="472">
        <v>0</v>
      </c>
      <c r="BM237" s="472">
        <v>0</v>
      </c>
      <c r="BN237" s="472">
        <v>0</v>
      </c>
      <c r="BO237" s="472">
        <v>0</v>
      </c>
      <c r="BP237" s="472">
        <v>0</v>
      </c>
      <c r="BQ237" s="472">
        <v>0</v>
      </c>
      <c r="BR237" s="472">
        <v>0</v>
      </c>
      <c r="BS237" s="472">
        <v>0</v>
      </c>
      <c r="BT237" s="472">
        <v>0</v>
      </c>
      <c r="BU237" s="472">
        <v>0</v>
      </c>
      <c r="BV237" s="472">
        <v>0</v>
      </c>
      <c r="BW237" s="472">
        <v>0</v>
      </c>
      <c r="BX237" s="472">
        <v>0</v>
      </c>
      <c r="BY237" s="475">
        <f t="shared" si="87"/>
        <v>0</v>
      </c>
      <c r="BZ237" s="471">
        <v>0</v>
      </c>
      <c r="CA237" s="472">
        <v>0</v>
      </c>
      <c r="CB237" s="472">
        <v>0</v>
      </c>
      <c r="CC237" s="472">
        <v>0</v>
      </c>
      <c r="CD237" s="472">
        <v>0</v>
      </c>
      <c r="CE237" s="472">
        <v>0</v>
      </c>
      <c r="CF237" s="472">
        <v>0</v>
      </c>
      <c r="CG237" s="472">
        <v>0</v>
      </c>
      <c r="CH237" s="472">
        <v>0</v>
      </c>
      <c r="CI237" s="472">
        <v>0</v>
      </c>
      <c r="CJ237" s="472">
        <v>0</v>
      </c>
      <c r="CK237" s="472">
        <v>0</v>
      </c>
      <c r="CL237" s="472">
        <v>0</v>
      </c>
      <c r="CM237" s="472">
        <v>0</v>
      </c>
      <c r="CN237" s="472">
        <v>0</v>
      </c>
      <c r="CO237" s="472">
        <v>0</v>
      </c>
      <c r="CP237" s="473">
        <f t="shared" si="88"/>
        <v>0</v>
      </c>
      <c r="CQ237" s="484" t="s">
        <v>305</v>
      </c>
    </row>
    <row r="238" spans="1:95" x14ac:dyDescent="0.25">
      <c r="A238" s="457" t="s">
        <v>542</v>
      </c>
      <c r="B238" s="488" t="s">
        <v>14</v>
      </c>
      <c r="C238" s="459" t="s">
        <v>1204</v>
      </c>
      <c r="D238" s="460" t="s">
        <v>1178</v>
      </c>
      <c r="E238" s="461" t="s">
        <v>272</v>
      </c>
      <c r="F238" s="462" t="s">
        <v>306</v>
      </c>
      <c r="G238" s="463" t="s">
        <v>595</v>
      </c>
      <c r="H238" s="464">
        <v>4502</v>
      </c>
      <c r="I238" s="483" t="s">
        <v>201</v>
      </c>
      <c r="J238" s="477" t="s">
        <v>813</v>
      </c>
      <c r="K238" s="477" t="s">
        <v>1540</v>
      </c>
      <c r="L238" s="477" t="s">
        <v>1155</v>
      </c>
      <c r="M238" s="480">
        <v>4502038</v>
      </c>
      <c r="N238" s="477" t="s">
        <v>1156</v>
      </c>
      <c r="O238" s="480">
        <v>450203800</v>
      </c>
      <c r="P238" s="481" t="s">
        <v>2197</v>
      </c>
      <c r="Q238" s="478">
        <v>1</v>
      </c>
      <c r="R238" s="479">
        <v>1</v>
      </c>
      <c r="S238" s="479">
        <v>1</v>
      </c>
      <c r="T238" s="479">
        <v>1</v>
      </c>
      <c r="U238" s="470">
        <f t="shared" si="89"/>
        <v>4</v>
      </c>
      <c r="V238" s="471">
        <f t="shared" si="80"/>
        <v>20000000</v>
      </c>
      <c r="W238" s="472">
        <f t="shared" si="81"/>
        <v>30000000</v>
      </c>
      <c r="X238" s="472">
        <f t="shared" si="82"/>
        <v>30000000</v>
      </c>
      <c r="Y238" s="472">
        <f t="shared" si="83"/>
        <v>40000000</v>
      </c>
      <c r="Z238" s="473">
        <f t="shared" si="84"/>
        <v>120000000</v>
      </c>
      <c r="AA238" s="474">
        <v>0</v>
      </c>
      <c r="AB238" s="472">
        <v>0</v>
      </c>
      <c r="AC238" s="472">
        <v>0</v>
      </c>
      <c r="AD238" s="472">
        <v>0</v>
      </c>
      <c r="AE238" s="472">
        <v>0</v>
      </c>
      <c r="AF238" s="472">
        <v>0</v>
      </c>
      <c r="AG238" s="472">
        <v>20000000</v>
      </c>
      <c r="AH238" s="472">
        <v>0</v>
      </c>
      <c r="AI238" s="472">
        <v>0</v>
      </c>
      <c r="AJ238" s="472">
        <v>0</v>
      </c>
      <c r="AK238" s="472">
        <v>0</v>
      </c>
      <c r="AL238" s="472">
        <v>0</v>
      </c>
      <c r="AM238" s="472">
        <v>0</v>
      </c>
      <c r="AN238" s="472">
        <v>0</v>
      </c>
      <c r="AO238" s="472">
        <v>0</v>
      </c>
      <c r="AP238" s="472">
        <v>0</v>
      </c>
      <c r="AQ238" s="475">
        <f t="shared" si="85"/>
        <v>20000000</v>
      </c>
      <c r="AR238" s="471">
        <v>0</v>
      </c>
      <c r="AS238" s="472">
        <v>0</v>
      </c>
      <c r="AT238" s="472">
        <v>0</v>
      </c>
      <c r="AU238" s="472">
        <v>0</v>
      </c>
      <c r="AV238" s="472">
        <v>0</v>
      </c>
      <c r="AW238" s="472">
        <v>0</v>
      </c>
      <c r="AX238" s="472">
        <v>30000000</v>
      </c>
      <c r="AY238" s="472">
        <v>0</v>
      </c>
      <c r="AZ238" s="472">
        <v>0</v>
      </c>
      <c r="BA238" s="472">
        <v>0</v>
      </c>
      <c r="BB238" s="472">
        <v>0</v>
      </c>
      <c r="BC238" s="472">
        <v>0</v>
      </c>
      <c r="BD238" s="472">
        <v>0</v>
      </c>
      <c r="BE238" s="472">
        <v>0</v>
      </c>
      <c r="BF238" s="472">
        <v>0</v>
      </c>
      <c r="BG238" s="472">
        <v>0</v>
      </c>
      <c r="BH238" s="473">
        <f t="shared" si="86"/>
        <v>30000000</v>
      </c>
      <c r="BI238" s="474">
        <v>0</v>
      </c>
      <c r="BJ238" s="472">
        <v>0</v>
      </c>
      <c r="BK238" s="472">
        <v>0</v>
      </c>
      <c r="BL238" s="472">
        <v>0</v>
      </c>
      <c r="BM238" s="472">
        <v>0</v>
      </c>
      <c r="BN238" s="472">
        <v>0</v>
      </c>
      <c r="BO238" s="472">
        <v>30000000</v>
      </c>
      <c r="BP238" s="472">
        <v>0</v>
      </c>
      <c r="BQ238" s="472">
        <v>0</v>
      </c>
      <c r="BR238" s="472">
        <v>0</v>
      </c>
      <c r="BS238" s="472">
        <v>0</v>
      </c>
      <c r="BT238" s="472">
        <v>0</v>
      </c>
      <c r="BU238" s="472">
        <v>0</v>
      </c>
      <c r="BV238" s="472">
        <v>0</v>
      </c>
      <c r="BW238" s="472">
        <v>0</v>
      </c>
      <c r="BX238" s="472">
        <v>0</v>
      </c>
      <c r="BY238" s="475">
        <f t="shared" si="87"/>
        <v>30000000</v>
      </c>
      <c r="BZ238" s="471">
        <v>0</v>
      </c>
      <c r="CA238" s="472">
        <v>0</v>
      </c>
      <c r="CB238" s="472">
        <v>0</v>
      </c>
      <c r="CC238" s="472">
        <v>0</v>
      </c>
      <c r="CD238" s="472">
        <v>0</v>
      </c>
      <c r="CE238" s="472">
        <v>0</v>
      </c>
      <c r="CF238" s="472">
        <v>40000000</v>
      </c>
      <c r="CG238" s="472">
        <v>0</v>
      </c>
      <c r="CH238" s="472">
        <v>0</v>
      </c>
      <c r="CI238" s="472">
        <v>0</v>
      </c>
      <c r="CJ238" s="472">
        <v>0</v>
      </c>
      <c r="CK238" s="472">
        <v>0</v>
      </c>
      <c r="CL238" s="472">
        <v>0</v>
      </c>
      <c r="CM238" s="472">
        <v>0</v>
      </c>
      <c r="CN238" s="472">
        <v>0</v>
      </c>
      <c r="CO238" s="472">
        <v>0</v>
      </c>
      <c r="CP238" s="473">
        <f t="shared" si="88"/>
        <v>40000000</v>
      </c>
      <c r="CQ238" s="461" t="s">
        <v>292</v>
      </c>
    </row>
    <row r="239" spans="1:95" x14ac:dyDescent="0.25">
      <c r="A239" s="457" t="s">
        <v>543</v>
      </c>
      <c r="B239" s="488" t="s">
        <v>14</v>
      </c>
      <c r="C239" s="459" t="s">
        <v>1204</v>
      </c>
      <c r="D239" s="460" t="s">
        <v>1176</v>
      </c>
      <c r="E239" s="461" t="s">
        <v>272</v>
      </c>
      <c r="F239" s="462" t="s">
        <v>306</v>
      </c>
      <c r="G239" s="463" t="s">
        <v>595</v>
      </c>
      <c r="H239" s="464">
        <v>4502</v>
      </c>
      <c r="I239" s="483" t="s">
        <v>200</v>
      </c>
      <c r="J239" s="477" t="s">
        <v>814</v>
      </c>
      <c r="K239" s="477" t="s">
        <v>1541</v>
      </c>
      <c r="L239" s="477" t="s">
        <v>1155</v>
      </c>
      <c r="M239" s="480">
        <v>4502038</v>
      </c>
      <c r="N239" s="477" t="s">
        <v>1157</v>
      </c>
      <c r="O239" s="480">
        <v>450203801</v>
      </c>
      <c r="P239" s="460" t="s">
        <v>2197</v>
      </c>
      <c r="Q239" s="478">
        <v>1</v>
      </c>
      <c r="R239" s="479">
        <v>1</v>
      </c>
      <c r="S239" s="479">
        <v>1</v>
      </c>
      <c r="T239" s="479">
        <v>1</v>
      </c>
      <c r="U239" s="470">
        <f t="shared" si="89"/>
        <v>4</v>
      </c>
      <c r="V239" s="471">
        <f t="shared" si="80"/>
        <v>0</v>
      </c>
      <c r="W239" s="472">
        <f t="shared" si="81"/>
        <v>0</v>
      </c>
      <c r="X239" s="472">
        <f t="shared" si="82"/>
        <v>0</v>
      </c>
      <c r="Y239" s="472">
        <f t="shared" si="83"/>
        <v>0</v>
      </c>
      <c r="Z239" s="473">
        <f t="shared" si="84"/>
        <v>0</v>
      </c>
      <c r="AA239" s="474">
        <v>0</v>
      </c>
      <c r="AB239" s="472">
        <v>0</v>
      </c>
      <c r="AC239" s="472">
        <v>0</v>
      </c>
      <c r="AD239" s="472">
        <v>0</v>
      </c>
      <c r="AE239" s="472">
        <v>0</v>
      </c>
      <c r="AF239" s="472">
        <v>0</v>
      </c>
      <c r="AG239" s="472">
        <v>0</v>
      </c>
      <c r="AH239" s="472">
        <v>0</v>
      </c>
      <c r="AI239" s="472">
        <v>0</v>
      </c>
      <c r="AJ239" s="472">
        <v>0</v>
      </c>
      <c r="AK239" s="472">
        <v>0</v>
      </c>
      <c r="AL239" s="472">
        <v>0</v>
      </c>
      <c r="AM239" s="472">
        <v>0</v>
      </c>
      <c r="AN239" s="472">
        <v>0</v>
      </c>
      <c r="AO239" s="472">
        <v>0</v>
      </c>
      <c r="AP239" s="472">
        <v>0</v>
      </c>
      <c r="AQ239" s="475">
        <f t="shared" si="85"/>
        <v>0</v>
      </c>
      <c r="AR239" s="471">
        <v>0</v>
      </c>
      <c r="AS239" s="472">
        <v>0</v>
      </c>
      <c r="AT239" s="472">
        <v>0</v>
      </c>
      <c r="AU239" s="472">
        <v>0</v>
      </c>
      <c r="AV239" s="472">
        <v>0</v>
      </c>
      <c r="AW239" s="472">
        <v>0</v>
      </c>
      <c r="AX239" s="472">
        <v>0</v>
      </c>
      <c r="AY239" s="472">
        <v>0</v>
      </c>
      <c r="AZ239" s="472">
        <v>0</v>
      </c>
      <c r="BA239" s="472">
        <v>0</v>
      </c>
      <c r="BB239" s="472">
        <v>0</v>
      </c>
      <c r="BC239" s="472">
        <v>0</v>
      </c>
      <c r="BD239" s="472">
        <v>0</v>
      </c>
      <c r="BE239" s="472">
        <v>0</v>
      </c>
      <c r="BF239" s="472">
        <v>0</v>
      </c>
      <c r="BG239" s="472">
        <v>0</v>
      </c>
      <c r="BH239" s="473">
        <f t="shared" si="86"/>
        <v>0</v>
      </c>
      <c r="BI239" s="474">
        <v>0</v>
      </c>
      <c r="BJ239" s="472">
        <v>0</v>
      </c>
      <c r="BK239" s="472">
        <v>0</v>
      </c>
      <c r="BL239" s="472">
        <v>0</v>
      </c>
      <c r="BM239" s="472">
        <v>0</v>
      </c>
      <c r="BN239" s="472">
        <v>0</v>
      </c>
      <c r="BO239" s="472">
        <v>0</v>
      </c>
      <c r="BP239" s="472">
        <v>0</v>
      </c>
      <c r="BQ239" s="472">
        <v>0</v>
      </c>
      <c r="BR239" s="472">
        <v>0</v>
      </c>
      <c r="BS239" s="472">
        <v>0</v>
      </c>
      <c r="BT239" s="472">
        <v>0</v>
      </c>
      <c r="BU239" s="472">
        <v>0</v>
      </c>
      <c r="BV239" s="472">
        <v>0</v>
      </c>
      <c r="BW239" s="472">
        <v>0</v>
      </c>
      <c r="BX239" s="472">
        <v>0</v>
      </c>
      <c r="BY239" s="475">
        <f t="shared" si="87"/>
        <v>0</v>
      </c>
      <c r="BZ239" s="471">
        <v>0</v>
      </c>
      <c r="CA239" s="472">
        <v>0</v>
      </c>
      <c r="CB239" s="472">
        <v>0</v>
      </c>
      <c r="CC239" s="472">
        <v>0</v>
      </c>
      <c r="CD239" s="472">
        <v>0</v>
      </c>
      <c r="CE239" s="472">
        <v>0</v>
      </c>
      <c r="CF239" s="472">
        <v>0</v>
      </c>
      <c r="CG239" s="472">
        <v>0</v>
      </c>
      <c r="CH239" s="472">
        <v>0</v>
      </c>
      <c r="CI239" s="472">
        <v>0</v>
      </c>
      <c r="CJ239" s="472">
        <v>0</v>
      </c>
      <c r="CK239" s="472">
        <v>0</v>
      </c>
      <c r="CL239" s="472">
        <v>0</v>
      </c>
      <c r="CM239" s="472">
        <v>0</v>
      </c>
      <c r="CN239" s="472">
        <v>0</v>
      </c>
      <c r="CO239" s="472">
        <v>0</v>
      </c>
      <c r="CP239" s="473">
        <f t="shared" si="88"/>
        <v>0</v>
      </c>
      <c r="CQ239" s="461" t="s">
        <v>292</v>
      </c>
    </row>
    <row r="240" spans="1:95" x14ac:dyDescent="0.25">
      <c r="A240" s="457" t="s">
        <v>544</v>
      </c>
      <c r="B240" s="458" t="s">
        <v>14</v>
      </c>
      <c r="C240" s="459" t="s">
        <v>1204</v>
      </c>
      <c r="D240" s="460" t="s">
        <v>1182</v>
      </c>
      <c r="E240" s="461" t="s">
        <v>272</v>
      </c>
      <c r="F240" s="462" t="s">
        <v>306</v>
      </c>
      <c r="G240" s="476" t="s">
        <v>10</v>
      </c>
      <c r="H240" s="464">
        <v>4599</v>
      </c>
      <c r="I240" s="458" t="s">
        <v>201</v>
      </c>
      <c r="J240" s="459" t="s">
        <v>815</v>
      </c>
      <c r="K240" s="459" t="s">
        <v>1542</v>
      </c>
      <c r="L240" s="459" t="s">
        <v>1158</v>
      </c>
      <c r="M240" s="467">
        <v>4599017</v>
      </c>
      <c r="N240" s="459" t="s">
        <v>1159</v>
      </c>
      <c r="O240" s="467">
        <v>459901700</v>
      </c>
      <c r="P240" s="481" t="s">
        <v>2198</v>
      </c>
      <c r="Q240" s="468">
        <v>1</v>
      </c>
      <c r="R240" s="469">
        <v>1</v>
      </c>
      <c r="S240" s="469">
        <v>1</v>
      </c>
      <c r="T240" s="469">
        <v>1</v>
      </c>
      <c r="U240" s="470">
        <v>1</v>
      </c>
      <c r="V240" s="471">
        <f t="shared" si="80"/>
        <v>20000000</v>
      </c>
      <c r="W240" s="472">
        <f t="shared" si="81"/>
        <v>33000000</v>
      </c>
      <c r="X240" s="472">
        <f t="shared" si="82"/>
        <v>500000000</v>
      </c>
      <c r="Y240" s="472">
        <f t="shared" si="83"/>
        <v>60000000</v>
      </c>
      <c r="Z240" s="473">
        <f t="shared" si="84"/>
        <v>613000000</v>
      </c>
      <c r="AA240" s="474">
        <v>20000000</v>
      </c>
      <c r="AB240" s="472">
        <v>0</v>
      </c>
      <c r="AC240" s="472">
        <v>0</v>
      </c>
      <c r="AD240" s="472">
        <v>0</v>
      </c>
      <c r="AE240" s="472">
        <v>0</v>
      </c>
      <c r="AF240" s="472">
        <v>0</v>
      </c>
      <c r="AG240" s="472">
        <v>0</v>
      </c>
      <c r="AH240" s="472">
        <v>0</v>
      </c>
      <c r="AI240" s="472">
        <v>0</v>
      </c>
      <c r="AJ240" s="472">
        <v>0</v>
      </c>
      <c r="AK240" s="472">
        <v>0</v>
      </c>
      <c r="AL240" s="472">
        <v>0</v>
      </c>
      <c r="AM240" s="472">
        <v>0</v>
      </c>
      <c r="AN240" s="472">
        <v>0</v>
      </c>
      <c r="AO240" s="472">
        <v>0</v>
      </c>
      <c r="AP240" s="472">
        <v>0</v>
      </c>
      <c r="AQ240" s="475">
        <f t="shared" si="85"/>
        <v>20000000</v>
      </c>
      <c r="AR240" s="471">
        <v>33000000</v>
      </c>
      <c r="AS240" s="472">
        <v>0</v>
      </c>
      <c r="AT240" s="472">
        <v>0</v>
      </c>
      <c r="AU240" s="472">
        <v>0</v>
      </c>
      <c r="AV240" s="472">
        <v>0</v>
      </c>
      <c r="AW240" s="472">
        <v>0</v>
      </c>
      <c r="AX240" s="472">
        <v>0</v>
      </c>
      <c r="AY240" s="472">
        <v>0</v>
      </c>
      <c r="AZ240" s="472">
        <v>0</v>
      </c>
      <c r="BA240" s="472">
        <v>0</v>
      </c>
      <c r="BB240" s="472">
        <v>0</v>
      </c>
      <c r="BC240" s="472">
        <v>0</v>
      </c>
      <c r="BD240" s="472">
        <v>0</v>
      </c>
      <c r="BE240" s="472">
        <v>0</v>
      </c>
      <c r="BF240" s="472">
        <v>0</v>
      </c>
      <c r="BG240" s="472">
        <v>0</v>
      </c>
      <c r="BH240" s="473">
        <f t="shared" si="86"/>
        <v>33000000</v>
      </c>
      <c r="BI240" s="474">
        <v>500000000</v>
      </c>
      <c r="BJ240" s="472">
        <v>0</v>
      </c>
      <c r="BK240" s="472">
        <v>0</v>
      </c>
      <c r="BL240" s="472">
        <v>0</v>
      </c>
      <c r="BM240" s="472">
        <v>0</v>
      </c>
      <c r="BN240" s="472">
        <v>0</v>
      </c>
      <c r="BO240" s="472">
        <v>0</v>
      </c>
      <c r="BP240" s="472">
        <v>0</v>
      </c>
      <c r="BQ240" s="472">
        <v>0</v>
      </c>
      <c r="BR240" s="472">
        <v>0</v>
      </c>
      <c r="BS240" s="472">
        <v>0</v>
      </c>
      <c r="BT240" s="472">
        <v>0</v>
      </c>
      <c r="BU240" s="472">
        <v>0</v>
      </c>
      <c r="BV240" s="472">
        <v>0</v>
      </c>
      <c r="BW240" s="472">
        <v>0</v>
      </c>
      <c r="BX240" s="472">
        <v>0</v>
      </c>
      <c r="BY240" s="475">
        <f t="shared" si="87"/>
        <v>500000000</v>
      </c>
      <c r="BZ240" s="471">
        <v>60000000</v>
      </c>
      <c r="CA240" s="472">
        <v>0</v>
      </c>
      <c r="CB240" s="472">
        <v>0</v>
      </c>
      <c r="CC240" s="472">
        <v>0</v>
      </c>
      <c r="CD240" s="472">
        <v>0</v>
      </c>
      <c r="CE240" s="472">
        <v>0</v>
      </c>
      <c r="CF240" s="472">
        <v>0</v>
      </c>
      <c r="CG240" s="472">
        <v>0</v>
      </c>
      <c r="CH240" s="472">
        <v>0</v>
      </c>
      <c r="CI240" s="472">
        <v>0</v>
      </c>
      <c r="CJ240" s="472">
        <v>0</v>
      </c>
      <c r="CK240" s="472">
        <v>0</v>
      </c>
      <c r="CL240" s="472">
        <v>0</v>
      </c>
      <c r="CM240" s="472">
        <v>0</v>
      </c>
      <c r="CN240" s="472">
        <v>0</v>
      </c>
      <c r="CO240" s="472">
        <v>0</v>
      </c>
      <c r="CP240" s="473">
        <f t="shared" si="88"/>
        <v>60000000</v>
      </c>
      <c r="CQ240" s="484" t="s">
        <v>305</v>
      </c>
    </row>
    <row r="241" spans="1:95" x14ac:dyDescent="0.25">
      <c r="A241" s="457" t="s">
        <v>545</v>
      </c>
      <c r="B241" s="458" t="s">
        <v>14</v>
      </c>
      <c r="C241" s="459" t="s">
        <v>1204</v>
      </c>
      <c r="D241" s="460" t="s">
        <v>250</v>
      </c>
      <c r="E241" s="461" t="s">
        <v>272</v>
      </c>
      <c r="F241" s="462" t="s">
        <v>306</v>
      </c>
      <c r="G241" s="476" t="s">
        <v>10</v>
      </c>
      <c r="H241" s="464">
        <v>4599</v>
      </c>
      <c r="I241" s="458" t="s">
        <v>200</v>
      </c>
      <c r="J241" s="459" t="s">
        <v>816</v>
      </c>
      <c r="K241" s="459" t="s">
        <v>1543</v>
      </c>
      <c r="L241" s="459" t="s">
        <v>36</v>
      </c>
      <c r="M241" s="467">
        <v>4599031</v>
      </c>
      <c r="N241" s="459" t="s">
        <v>1160</v>
      </c>
      <c r="O241" s="467">
        <v>459903105</v>
      </c>
      <c r="P241" s="460" t="s">
        <v>2198</v>
      </c>
      <c r="Q241" s="468">
        <v>1</v>
      </c>
      <c r="R241" s="469">
        <v>1</v>
      </c>
      <c r="S241" s="469">
        <v>1</v>
      </c>
      <c r="T241" s="469">
        <v>1</v>
      </c>
      <c r="U241" s="470">
        <v>1</v>
      </c>
      <c r="V241" s="471">
        <f t="shared" si="80"/>
        <v>0</v>
      </c>
      <c r="W241" s="472">
        <f t="shared" si="81"/>
        <v>0</v>
      </c>
      <c r="X241" s="472">
        <f t="shared" si="82"/>
        <v>0</v>
      </c>
      <c r="Y241" s="472">
        <f t="shared" si="83"/>
        <v>0</v>
      </c>
      <c r="Z241" s="473">
        <f t="shared" si="84"/>
        <v>0</v>
      </c>
      <c r="AA241" s="474">
        <v>0</v>
      </c>
      <c r="AB241" s="472">
        <v>0</v>
      </c>
      <c r="AC241" s="472">
        <v>0</v>
      </c>
      <c r="AD241" s="472">
        <v>0</v>
      </c>
      <c r="AE241" s="472">
        <v>0</v>
      </c>
      <c r="AF241" s="472">
        <v>0</v>
      </c>
      <c r="AG241" s="472">
        <v>0</v>
      </c>
      <c r="AH241" s="472">
        <v>0</v>
      </c>
      <c r="AI241" s="472">
        <v>0</v>
      </c>
      <c r="AJ241" s="472">
        <v>0</v>
      </c>
      <c r="AK241" s="472">
        <v>0</v>
      </c>
      <c r="AL241" s="472">
        <v>0</v>
      </c>
      <c r="AM241" s="472">
        <v>0</v>
      </c>
      <c r="AN241" s="472">
        <v>0</v>
      </c>
      <c r="AO241" s="472">
        <v>0</v>
      </c>
      <c r="AP241" s="472">
        <v>0</v>
      </c>
      <c r="AQ241" s="475">
        <f t="shared" si="85"/>
        <v>0</v>
      </c>
      <c r="AR241" s="471">
        <v>0</v>
      </c>
      <c r="AS241" s="472">
        <v>0</v>
      </c>
      <c r="AT241" s="472">
        <v>0</v>
      </c>
      <c r="AU241" s="472">
        <v>0</v>
      </c>
      <c r="AV241" s="472">
        <v>0</v>
      </c>
      <c r="AW241" s="472">
        <v>0</v>
      </c>
      <c r="AX241" s="472">
        <v>0</v>
      </c>
      <c r="AY241" s="472">
        <v>0</v>
      </c>
      <c r="AZ241" s="472">
        <v>0</v>
      </c>
      <c r="BA241" s="472">
        <v>0</v>
      </c>
      <c r="BB241" s="472">
        <v>0</v>
      </c>
      <c r="BC241" s="472">
        <v>0</v>
      </c>
      <c r="BD241" s="472">
        <v>0</v>
      </c>
      <c r="BE241" s="472">
        <v>0</v>
      </c>
      <c r="BF241" s="472">
        <v>0</v>
      </c>
      <c r="BG241" s="472">
        <v>0</v>
      </c>
      <c r="BH241" s="473">
        <f t="shared" si="86"/>
        <v>0</v>
      </c>
      <c r="BI241" s="474">
        <v>0</v>
      </c>
      <c r="BJ241" s="472">
        <v>0</v>
      </c>
      <c r="BK241" s="472">
        <v>0</v>
      </c>
      <c r="BL241" s="472">
        <v>0</v>
      </c>
      <c r="BM241" s="472">
        <v>0</v>
      </c>
      <c r="BN241" s="472">
        <v>0</v>
      </c>
      <c r="BO241" s="472">
        <v>0</v>
      </c>
      <c r="BP241" s="472">
        <v>0</v>
      </c>
      <c r="BQ241" s="472">
        <v>0</v>
      </c>
      <c r="BR241" s="472">
        <v>0</v>
      </c>
      <c r="BS241" s="472">
        <v>0</v>
      </c>
      <c r="BT241" s="472">
        <v>0</v>
      </c>
      <c r="BU241" s="472">
        <v>0</v>
      </c>
      <c r="BV241" s="472">
        <v>0</v>
      </c>
      <c r="BW241" s="472">
        <v>0</v>
      </c>
      <c r="BX241" s="472">
        <v>0</v>
      </c>
      <c r="BY241" s="475">
        <f t="shared" si="87"/>
        <v>0</v>
      </c>
      <c r="BZ241" s="471">
        <v>0</v>
      </c>
      <c r="CA241" s="472">
        <v>0</v>
      </c>
      <c r="CB241" s="472">
        <v>0</v>
      </c>
      <c r="CC241" s="472">
        <v>0</v>
      </c>
      <c r="CD241" s="472">
        <v>0</v>
      </c>
      <c r="CE241" s="472">
        <v>0</v>
      </c>
      <c r="CF241" s="472">
        <v>0</v>
      </c>
      <c r="CG241" s="472">
        <v>0</v>
      </c>
      <c r="CH241" s="472">
        <v>0</v>
      </c>
      <c r="CI241" s="472">
        <v>0</v>
      </c>
      <c r="CJ241" s="472">
        <v>0</v>
      </c>
      <c r="CK241" s="472">
        <v>0</v>
      </c>
      <c r="CL241" s="472">
        <v>0</v>
      </c>
      <c r="CM241" s="472">
        <v>0</v>
      </c>
      <c r="CN241" s="472">
        <v>0</v>
      </c>
      <c r="CO241" s="472">
        <v>0</v>
      </c>
      <c r="CP241" s="473">
        <f t="shared" si="88"/>
        <v>0</v>
      </c>
      <c r="CQ241" s="484" t="s">
        <v>305</v>
      </c>
    </row>
    <row r="242" spans="1:95" x14ac:dyDescent="0.25">
      <c r="A242" s="457" t="s">
        <v>546</v>
      </c>
      <c r="B242" s="458" t="s">
        <v>14</v>
      </c>
      <c r="C242" s="459" t="s">
        <v>279</v>
      </c>
      <c r="D242" s="460" t="s">
        <v>256</v>
      </c>
      <c r="E242" s="461" t="s">
        <v>272</v>
      </c>
      <c r="F242" s="462" t="s">
        <v>306</v>
      </c>
      <c r="G242" s="476" t="s">
        <v>10</v>
      </c>
      <c r="H242" s="464">
        <v>4599</v>
      </c>
      <c r="I242" s="458" t="s">
        <v>201</v>
      </c>
      <c r="J242" s="459" t="s">
        <v>1318</v>
      </c>
      <c r="K242" s="459" t="s">
        <v>1544</v>
      </c>
      <c r="L242" s="459" t="s">
        <v>98</v>
      </c>
      <c r="M242" s="467">
        <v>4599023</v>
      </c>
      <c r="N242" s="459" t="s">
        <v>99</v>
      </c>
      <c r="O242" s="467">
        <v>459902300</v>
      </c>
      <c r="P242" s="481" t="s">
        <v>2198</v>
      </c>
      <c r="Q242" s="468">
        <v>0</v>
      </c>
      <c r="R242" s="469">
        <v>1</v>
      </c>
      <c r="S242" s="469">
        <v>1</v>
      </c>
      <c r="T242" s="469">
        <v>1</v>
      </c>
      <c r="U242" s="470">
        <v>1</v>
      </c>
      <c r="V242" s="471">
        <f t="shared" si="80"/>
        <v>0</v>
      </c>
      <c r="W242" s="472">
        <f t="shared" si="81"/>
        <v>30000000</v>
      </c>
      <c r="X242" s="472">
        <f t="shared" si="82"/>
        <v>45000000</v>
      </c>
      <c r="Y242" s="472">
        <f t="shared" si="83"/>
        <v>52000000</v>
      </c>
      <c r="Z242" s="473">
        <f t="shared" si="84"/>
        <v>127000000</v>
      </c>
      <c r="AA242" s="474">
        <v>0</v>
      </c>
      <c r="AB242" s="472">
        <v>0</v>
      </c>
      <c r="AC242" s="472">
        <v>0</v>
      </c>
      <c r="AD242" s="472">
        <v>0</v>
      </c>
      <c r="AE242" s="472">
        <v>0</v>
      </c>
      <c r="AF242" s="472">
        <v>0</v>
      </c>
      <c r="AG242" s="472">
        <v>0</v>
      </c>
      <c r="AH242" s="472">
        <v>0</v>
      </c>
      <c r="AI242" s="472">
        <v>0</v>
      </c>
      <c r="AJ242" s="472">
        <v>0</v>
      </c>
      <c r="AK242" s="472">
        <v>0</v>
      </c>
      <c r="AL242" s="472">
        <v>0</v>
      </c>
      <c r="AM242" s="472">
        <v>0</v>
      </c>
      <c r="AN242" s="472">
        <v>0</v>
      </c>
      <c r="AO242" s="472">
        <v>0</v>
      </c>
      <c r="AP242" s="472">
        <v>0</v>
      </c>
      <c r="AQ242" s="475">
        <f t="shared" si="85"/>
        <v>0</v>
      </c>
      <c r="AR242" s="471">
        <v>0</v>
      </c>
      <c r="AS242" s="472">
        <v>0</v>
      </c>
      <c r="AT242" s="472">
        <v>0</v>
      </c>
      <c r="AU242" s="472">
        <v>0</v>
      </c>
      <c r="AV242" s="472">
        <v>0</v>
      </c>
      <c r="AW242" s="472">
        <v>0</v>
      </c>
      <c r="AX242" s="472">
        <v>30000000</v>
      </c>
      <c r="AY242" s="472">
        <v>0</v>
      </c>
      <c r="AZ242" s="472">
        <v>0</v>
      </c>
      <c r="BA242" s="472">
        <v>0</v>
      </c>
      <c r="BB242" s="472">
        <v>0</v>
      </c>
      <c r="BC242" s="472">
        <v>0</v>
      </c>
      <c r="BD242" s="472">
        <v>0</v>
      </c>
      <c r="BE242" s="472">
        <v>0</v>
      </c>
      <c r="BF242" s="472">
        <v>0</v>
      </c>
      <c r="BG242" s="472">
        <v>0</v>
      </c>
      <c r="BH242" s="473">
        <f t="shared" si="86"/>
        <v>30000000</v>
      </c>
      <c r="BI242" s="474">
        <v>0</v>
      </c>
      <c r="BJ242" s="472">
        <v>0</v>
      </c>
      <c r="BK242" s="472">
        <v>0</v>
      </c>
      <c r="BL242" s="472">
        <v>0</v>
      </c>
      <c r="BM242" s="472">
        <v>0</v>
      </c>
      <c r="BN242" s="472">
        <v>0</v>
      </c>
      <c r="BO242" s="472">
        <v>45000000</v>
      </c>
      <c r="BP242" s="472">
        <v>0</v>
      </c>
      <c r="BQ242" s="472">
        <v>0</v>
      </c>
      <c r="BR242" s="472">
        <v>0</v>
      </c>
      <c r="BS242" s="472">
        <v>0</v>
      </c>
      <c r="BT242" s="472">
        <v>0</v>
      </c>
      <c r="BU242" s="472">
        <v>0</v>
      </c>
      <c r="BV242" s="472">
        <v>0</v>
      </c>
      <c r="BW242" s="472">
        <v>0</v>
      </c>
      <c r="BX242" s="472">
        <v>0</v>
      </c>
      <c r="BY242" s="475">
        <f t="shared" si="87"/>
        <v>45000000</v>
      </c>
      <c r="BZ242" s="471">
        <v>0</v>
      </c>
      <c r="CA242" s="472">
        <v>0</v>
      </c>
      <c r="CB242" s="472">
        <v>0</v>
      </c>
      <c r="CC242" s="472">
        <v>0</v>
      </c>
      <c r="CD242" s="472">
        <v>0</v>
      </c>
      <c r="CE242" s="472">
        <v>0</v>
      </c>
      <c r="CF242" s="472">
        <v>52000000</v>
      </c>
      <c r="CG242" s="472">
        <v>0</v>
      </c>
      <c r="CH242" s="472">
        <v>0</v>
      </c>
      <c r="CI242" s="472">
        <v>0</v>
      </c>
      <c r="CJ242" s="472">
        <v>0</v>
      </c>
      <c r="CK242" s="472">
        <v>0</v>
      </c>
      <c r="CL242" s="472">
        <v>0</v>
      </c>
      <c r="CM242" s="472">
        <v>0</v>
      </c>
      <c r="CN242" s="472">
        <v>0</v>
      </c>
      <c r="CO242" s="472">
        <v>0</v>
      </c>
      <c r="CP242" s="473">
        <f t="shared" si="88"/>
        <v>52000000</v>
      </c>
      <c r="CQ242" s="484" t="s">
        <v>305</v>
      </c>
    </row>
    <row r="243" spans="1:95" x14ac:dyDescent="0.25">
      <c r="A243" s="457" t="s">
        <v>547</v>
      </c>
      <c r="B243" s="458" t="s">
        <v>14</v>
      </c>
      <c r="C243" s="459" t="s">
        <v>1204</v>
      </c>
      <c r="D243" s="460" t="s">
        <v>262</v>
      </c>
      <c r="E243" s="461" t="s">
        <v>272</v>
      </c>
      <c r="F243" s="462" t="s">
        <v>306</v>
      </c>
      <c r="G243" s="476" t="s">
        <v>10</v>
      </c>
      <c r="H243" s="464">
        <v>4599</v>
      </c>
      <c r="I243" s="458" t="s">
        <v>201</v>
      </c>
      <c r="J243" s="459" t="s">
        <v>817</v>
      </c>
      <c r="K243" s="459" t="s">
        <v>1545</v>
      </c>
      <c r="L243" s="459" t="s">
        <v>36</v>
      </c>
      <c r="M243" s="467">
        <v>4599031</v>
      </c>
      <c r="N243" s="459" t="s">
        <v>1161</v>
      </c>
      <c r="O243" s="467">
        <v>459903100</v>
      </c>
      <c r="P243" s="481" t="s">
        <v>2198</v>
      </c>
      <c r="Q243" s="468">
        <v>1</v>
      </c>
      <c r="R243" s="469">
        <v>1</v>
      </c>
      <c r="S243" s="469">
        <v>1</v>
      </c>
      <c r="T243" s="469">
        <v>1</v>
      </c>
      <c r="U243" s="470">
        <v>1</v>
      </c>
      <c r="V243" s="471">
        <f t="shared" si="80"/>
        <v>96600000</v>
      </c>
      <c r="W243" s="472">
        <f t="shared" si="81"/>
        <v>182600000</v>
      </c>
      <c r="X243" s="472">
        <f t="shared" si="82"/>
        <v>200000000</v>
      </c>
      <c r="Y243" s="472">
        <f t="shared" si="83"/>
        <v>215000000</v>
      </c>
      <c r="Z243" s="473">
        <f t="shared" si="84"/>
        <v>694200000</v>
      </c>
      <c r="AA243" s="474">
        <v>96600000</v>
      </c>
      <c r="AB243" s="472">
        <v>0</v>
      </c>
      <c r="AC243" s="472">
        <v>0</v>
      </c>
      <c r="AD243" s="472">
        <v>0</v>
      </c>
      <c r="AE243" s="472">
        <v>0</v>
      </c>
      <c r="AF243" s="472">
        <v>0</v>
      </c>
      <c r="AG243" s="472">
        <v>0</v>
      </c>
      <c r="AH243" s="472">
        <v>0</v>
      </c>
      <c r="AI243" s="472">
        <v>0</v>
      </c>
      <c r="AJ243" s="472">
        <v>0</v>
      </c>
      <c r="AK243" s="472">
        <v>0</v>
      </c>
      <c r="AL243" s="472">
        <v>0</v>
      </c>
      <c r="AM243" s="472">
        <v>0</v>
      </c>
      <c r="AN243" s="472">
        <v>0</v>
      </c>
      <c r="AO243" s="472">
        <v>0</v>
      </c>
      <c r="AP243" s="472">
        <v>0</v>
      </c>
      <c r="AQ243" s="475">
        <f t="shared" si="85"/>
        <v>96600000</v>
      </c>
      <c r="AR243" s="471">
        <v>182600000</v>
      </c>
      <c r="AS243" s="472">
        <v>0</v>
      </c>
      <c r="AT243" s="472">
        <v>0</v>
      </c>
      <c r="AU243" s="472">
        <v>0</v>
      </c>
      <c r="AV243" s="472">
        <v>0</v>
      </c>
      <c r="AW243" s="472">
        <v>0</v>
      </c>
      <c r="AX243" s="472">
        <v>0</v>
      </c>
      <c r="AY243" s="472">
        <v>0</v>
      </c>
      <c r="AZ243" s="472">
        <v>0</v>
      </c>
      <c r="BA243" s="472">
        <v>0</v>
      </c>
      <c r="BB243" s="472">
        <v>0</v>
      </c>
      <c r="BC243" s="472">
        <v>0</v>
      </c>
      <c r="BD243" s="472">
        <v>0</v>
      </c>
      <c r="BE243" s="472">
        <v>0</v>
      </c>
      <c r="BF243" s="472">
        <v>0</v>
      </c>
      <c r="BG243" s="472">
        <v>0</v>
      </c>
      <c r="BH243" s="473">
        <f t="shared" si="86"/>
        <v>182600000</v>
      </c>
      <c r="BI243" s="474">
        <v>200000000</v>
      </c>
      <c r="BJ243" s="472">
        <v>0</v>
      </c>
      <c r="BK243" s="472">
        <v>0</v>
      </c>
      <c r="BL243" s="472">
        <v>0</v>
      </c>
      <c r="BM243" s="472">
        <v>0</v>
      </c>
      <c r="BN243" s="472">
        <v>0</v>
      </c>
      <c r="BO243" s="472">
        <v>0</v>
      </c>
      <c r="BP243" s="472">
        <v>0</v>
      </c>
      <c r="BQ243" s="472">
        <v>0</v>
      </c>
      <c r="BR243" s="472">
        <v>0</v>
      </c>
      <c r="BS243" s="472">
        <v>0</v>
      </c>
      <c r="BT243" s="472">
        <v>0</v>
      </c>
      <c r="BU243" s="472">
        <v>0</v>
      </c>
      <c r="BV243" s="472">
        <v>0</v>
      </c>
      <c r="BW243" s="472">
        <v>0</v>
      </c>
      <c r="BX243" s="472">
        <v>0</v>
      </c>
      <c r="BY243" s="475">
        <f t="shared" si="87"/>
        <v>200000000</v>
      </c>
      <c r="BZ243" s="471">
        <v>215000000</v>
      </c>
      <c r="CA243" s="472">
        <v>0</v>
      </c>
      <c r="CB243" s="472">
        <v>0</v>
      </c>
      <c r="CC243" s="472">
        <v>0</v>
      </c>
      <c r="CD243" s="472">
        <v>0</v>
      </c>
      <c r="CE243" s="472">
        <v>0</v>
      </c>
      <c r="CF243" s="472">
        <v>0</v>
      </c>
      <c r="CG243" s="472">
        <v>0</v>
      </c>
      <c r="CH243" s="472">
        <v>0</v>
      </c>
      <c r="CI243" s="472">
        <v>0</v>
      </c>
      <c r="CJ243" s="472">
        <v>0</v>
      </c>
      <c r="CK243" s="472">
        <v>0</v>
      </c>
      <c r="CL243" s="472">
        <v>0</v>
      </c>
      <c r="CM243" s="472">
        <v>0</v>
      </c>
      <c r="CN243" s="472">
        <v>0</v>
      </c>
      <c r="CO243" s="472">
        <v>0</v>
      </c>
      <c r="CP243" s="473">
        <f t="shared" si="88"/>
        <v>215000000</v>
      </c>
      <c r="CQ243" s="484" t="s">
        <v>305</v>
      </c>
    </row>
    <row r="244" spans="1:95" x14ac:dyDescent="0.25">
      <c r="A244" s="457" t="s">
        <v>548</v>
      </c>
      <c r="B244" s="458" t="s">
        <v>14</v>
      </c>
      <c r="C244" s="459" t="s">
        <v>1204</v>
      </c>
      <c r="D244" s="460" t="s">
        <v>262</v>
      </c>
      <c r="E244" s="461" t="s">
        <v>272</v>
      </c>
      <c r="F244" s="462" t="s">
        <v>306</v>
      </c>
      <c r="G244" s="476" t="s">
        <v>10</v>
      </c>
      <c r="H244" s="464">
        <v>4599</v>
      </c>
      <c r="I244" s="458" t="s">
        <v>201</v>
      </c>
      <c r="J244" s="459" t="s">
        <v>818</v>
      </c>
      <c r="K244" s="459" t="s">
        <v>1546</v>
      </c>
      <c r="L244" s="459" t="s">
        <v>36</v>
      </c>
      <c r="M244" s="467">
        <v>4599031</v>
      </c>
      <c r="N244" s="459" t="s">
        <v>1161</v>
      </c>
      <c r="O244" s="467">
        <v>459903100</v>
      </c>
      <c r="P244" s="481" t="s">
        <v>2198</v>
      </c>
      <c r="Q244" s="468">
        <v>1</v>
      </c>
      <c r="R244" s="469">
        <v>1</v>
      </c>
      <c r="S244" s="469">
        <v>1</v>
      </c>
      <c r="T244" s="469">
        <v>1</v>
      </c>
      <c r="U244" s="470">
        <v>1</v>
      </c>
      <c r="V244" s="471">
        <f t="shared" si="80"/>
        <v>18000000</v>
      </c>
      <c r="W244" s="472">
        <f t="shared" si="81"/>
        <v>33000000</v>
      </c>
      <c r="X244" s="472">
        <f t="shared" si="82"/>
        <v>35000000</v>
      </c>
      <c r="Y244" s="472">
        <f t="shared" si="83"/>
        <v>38000000</v>
      </c>
      <c r="Z244" s="473">
        <f t="shared" si="84"/>
        <v>124000000</v>
      </c>
      <c r="AA244" s="474">
        <v>18000000</v>
      </c>
      <c r="AB244" s="472">
        <v>0</v>
      </c>
      <c r="AC244" s="472">
        <v>0</v>
      </c>
      <c r="AD244" s="472">
        <v>0</v>
      </c>
      <c r="AE244" s="472">
        <v>0</v>
      </c>
      <c r="AF244" s="472">
        <v>0</v>
      </c>
      <c r="AG244" s="472">
        <v>0</v>
      </c>
      <c r="AH244" s="472">
        <v>0</v>
      </c>
      <c r="AI244" s="472">
        <v>0</v>
      </c>
      <c r="AJ244" s="472">
        <v>0</v>
      </c>
      <c r="AK244" s="472">
        <v>0</v>
      </c>
      <c r="AL244" s="472">
        <v>0</v>
      </c>
      <c r="AM244" s="472">
        <v>0</v>
      </c>
      <c r="AN244" s="472">
        <v>0</v>
      </c>
      <c r="AO244" s="472">
        <v>0</v>
      </c>
      <c r="AP244" s="472">
        <v>0</v>
      </c>
      <c r="AQ244" s="475">
        <f t="shared" si="85"/>
        <v>18000000</v>
      </c>
      <c r="AR244" s="471">
        <v>33000000</v>
      </c>
      <c r="AS244" s="472">
        <v>0</v>
      </c>
      <c r="AT244" s="472">
        <v>0</v>
      </c>
      <c r="AU244" s="472">
        <v>0</v>
      </c>
      <c r="AV244" s="472">
        <v>0</v>
      </c>
      <c r="AW244" s="472">
        <v>0</v>
      </c>
      <c r="AX244" s="472">
        <v>0</v>
      </c>
      <c r="AY244" s="472">
        <v>0</v>
      </c>
      <c r="AZ244" s="472">
        <v>0</v>
      </c>
      <c r="BA244" s="472">
        <v>0</v>
      </c>
      <c r="BB244" s="472">
        <v>0</v>
      </c>
      <c r="BC244" s="472">
        <v>0</v>
      </c>
      <c r="BD244" s="472">
        <v>0</v>
      </c>
      <c r="BE244" s="472">
        <v>0</v>
      </c>
      <c r="BF244" s="472">
        <v>0</v>
      </c>
      <c r="BG244" s="472">
        <v>0</v>
      </c>
      <c r="BH244" s="473">
        <f t="shared" si="86"/>
        <v>33000000</v>
      </c>
      <c r="BI244" s="474">
        <v>35000000</v>
      </c>
      <c r="BJ244" s="472">
        <v>0</v>
      </c>
      <c r="BK244" s="472">
        <v>0</v>
      </c>
      <c r="BL244" s="472">
        <v>0</v>
      </c>
      <c r="BM244" s="472">
        <v>0</v>
      </c>
      <c r="BN244" s="472">
        <v>0</v>
      </c>
      <c r="BO244" s="472">
        <v>0</v>
      </c>
      <c r="BP244" s="472">
        <v>0</v>
      </c>
      <c r="BQ244" s="472">
        <v>0</v>
      </c>
      <c r="BR244" s="472">
        <v>0</v>
      </c>
      <c r="BS244" s="472">
        <v>0</v>
      </c>
      <c r="BT244" s="472">
        <v>0</v>
      </c>
      <c r="BU244" s="472">
        <v>0</v>
      </c>
      <c r="BV244" s="472">
        <v>0</v>
      </c>
      <c r="BW244" s="472">
        <v>0</v>
      </c>
      <c r="BX244" s="472">
        <v>0</v>
      </c>
      <c r="BY244" s="475">
        <f t="shared" si="87"/>
        <v>35000000</v>
      </c>
      <c r="BZ244" s="471">
        <v>38000000</v>
      </c>
      <c r="CA244" s="472">
        <v>0</v>
      </c>
      <c r="CB244" s="472">
        <v>0</v>
      </c>
      <c r="CC244" s="472">
        <v>0</v>
      </c>
      <c r="CD244" s="472">
        <v>0</v>
      </c>
      <c r="CE244" s="472">
        <v>0</v>
      </c>
      <c r="CF244" s="472">
        <v>0</v>
      </c>
      <c r="CG244" s="472">
        <v>0</v>
      </c>
      <c r="CH244" s="472">
        <v>0</v>
      </c>
      <c r="CI244" s="472">
        <v>0</v>
      </c>
      <c r="CJ244" s="472">
        <v>0</v>
      </c>
      <c r="CK244" s="472">
        <v>0</v>
      </c>
      <c r="CL244" s="472">
        <v>0</v>
      </c>
      <c r="CM244" s="472">
        <v>0</v>
      </c>
      <c r="CN244" s="472">
        <v>0</v>
      </c>
      <c r="CO244" s="472">
        <v>0</v>
      </c>
      <c r="CP244" s="473">
        <f t="shared" si="88"/>
        <v>38000000</v>
      </c>
      <c r="CQ244" s="484" t="s">
        <v>305</v>
      </c>
    </row>
    <row r="245" spans="1:95" ht="12.75" customHeight="1" x14ac:dyDescent="0.25">
      <c r="A245" s="457" t="s">
        <v>549</v>
      </c>
      <c r="B245" s="458" t="s">
        <v>7</v>
      </c>
      <c r="C245" s="459" t="s">
        <v>1205</v>
      </c>
      <c r="D245" s="460" t="s">
        <v>250</v>
      </c>
      <c r="E245" s="461" t="s">
        <v>272</v>
      </c>
      <c r="F245" s="462" t="s">
        <v>306</v>
      </c>
      <c r="G245" s="476" t="s">
        <v>10</v>
      </c>
      <c r="H245" s="464">
        <v>4599</v>
      </c>
      <c r="I245" s="488" t="s">
        <v>200</v>
      </c>
      <c r="J245" s="493" t="s">
        <v>819</v>
      </c>
      <c r="K245" s="493" t="s">
        <v>1547</v>
      </c>
      <c r="L245" s="459" t="s">
        <v>36</v>
      </c>
      <c r="M245" s="467">
        <v>4599031</v>
      </c>
      <c r="N245" s="459" t="s">
        <v>1161</v>
      </c>
      <c r="O245" s="467">
        <v>459903100</v>
      </c>
      <c r="P245" s="460" t="s">
        <v>2198</v>
      </c>
      <c r="Q245" s="468">
        <v>0</v>
      </c>
      <c r="R245" s="469">
        <v>1</v>
      </c>
      <c r="S245" s="469">
        <v>1</v>
      </c>
      <c r="T245" s="469">
        <v>1</v>
      </c>
      <c r="U245" s="470">
        <v>1</v>
      </c>
      <c r="V245" s="471">
        <f t="shared" si="80"/>
        <v>0</v>
      </c>
      <c r="W245" s="472">
        <f t="shared" si="81"/>
        <v>0</v>
      </c>
      <c r="X245" s="472">
        <f t="shared" si="82"/>
        <v>0</v>
      </c>
      <c r="Y245" s="472">
        <f t="shared" si="83"/>
        <v>0</v>
      </c>
      <c r="Z245" s="473">
        <f t="shared" si="84"/>
        <v>0</v>
      </c>
      <c r="AA245" s="474">
        <v>0</v>
      </c>
      <c r="AB245" s="472">
        <v>0</v>
      </c>
      <c r="AC245" s="472">
        <v>0</v>
      </c>
      <c r="AD245" s="472">
        <v>0</v>
      </c>
      <c r="AE245" s="472">
        <v>0</v>
      </c>
      <c r="AF245" s="472">
        <v>0</v>
      </c>
      <c r="AG245" s="472">
        <v>0</v>
      </c>
      <c r="AH245" s="472">
        <v>0</v>
      </c>
      <c r="AI245" s="472">
        <v>0</v>
      </c>
      <c r="AJ245" s="472">
        <v>0</v>
      </c>
      <c r="AK245" s="472">
        <v>0</v>
      </c>
      <c r="AL245" s="472">
        <v>0</v>
      </c>
      <c r="AM245" s="472">
        <v>0</v>
      </c>
      <c r="AN245" s="472">
        <v>0</v>
      </c>
      <c r="AO245" s="472">
        <v>0</v>
      </c>
      <c r="AP245" s="472">
        <v>0</v>
      </c>
      <c r="AQ245" s="475">
        <f t="shared" si="85"/>
        <v>0</v>
      </c>
      <c r="AR245" s="471">
        <v>0</v>
      </c>
      <c r="AS245" s="472">
        <v>0</v>
      </c>
      <c r="AT245" s="472">
        <v>0</v>
      </c>
      <c r="AU245" s="472">
        <v>0</v>
      </c>
      <c r="AV245" s="472">
        <v>0</v>
      </c>
      <c r="AW245" s="472">
        <v>0</v>
      </c>
      <c r="AX245" s="472">
        <v>0</v>
      </c>
      <c r="AY245" s="472">
        <v>0</v>
      </c>
      <c r="AZ245" s="472">
        <v>0</v>
      </c>
      <c r="BA245" s="472">
        <v>0</v>
      </c>
      <c r="BB245" s="472">
        <v>0</v>
      </c>
      <c r="BC245" s="472">
        <v>0</v>
      </c>
      <c r="BD245" s="472">
        <v>0</v>
      </c>
      <c r="BE245" s="472">
        <v>0</v>
      </c>
      <c r="BF245" s="472">
        <v>0</v>
      </c>
      <c r="BG245" s="472">
        <v>0</v>
      </c>
      <c r="BH245" s="473">
        <f t="shared" si="86"/>
        <v>0</v>
      </c>
      <c r="BI245" s="474">
        <v>0</v>
      </c>
      <c r="BJ245" s="472">
        <v>0</v>
      </c>
      <c r="BK245" s="472">
        <v>0</v>
      </c>
      <c r="BL245" s="472">
        <v>0</v>
      </c>
      <c r="BM245" s="472">
        <v>0</v>
      </c>
      <c r="BN245" s="472">
        <v>0</v>
      </c>
      <c r="BO245" s="472">
        <v>0</v>
      </c>
      <c r="BP245" s="472">
        <v>0</v>
      </c>
      <c r="BQ245" s="472">
        <v>0</v>
      </c>
      <c r="BR245" s="472">
        <v>0</v>
      </c>
      <c r="BS245" s="472">
        <v>0</v>
      </c>
      <c r="BT245" s="472">
        <v>0</v>
      </c>
      <c r="BU245" s="472">
        <v>0</v>
      </c>
      <c r="BV245" s="472">
        <v>0</v>
      </c>
      <c r="BW245" s="472">
        <v>0</v>
      </c>
      <c r="BX245" s="472">
        <v>0</v>
      </c>
      <c r="BY245" s="475">
        <f t="shared" si="87"/>
        <v>0</v>
      </c>
      <c r="BZ245" s="471">
        <v>0</v>
      </c>
      <c r="CA245" s="472">
        <v>0</v>
      </c>
      <c r="CB245" s="472">
        <v>0</v>
      </c>
      <c r="CC245" s="472">
        <v>0</v>
      </c>
      <c r="CD245" s="472">
        <v>0</v>
      </c>
      <c r="CE245" s="472">
        <v>0</v>
      </c>
      <c r="CF245" s="472">
        <v>0</v>
      </c>
      <c r="CG245" s="472">
        <v>0</v>
      </c>
      <c r="CH245" s="472">
        <v>0</v>
      </c>
      <c r="CI245" s="472">
        <v>0</v>
      </c>
      <c r="CJ245" s="472">
        <v>0</v>
      </c>
      <c r="CK245" s="472">
        <v>0</v>
      </c>
      <c r="CL245" s="472">
        <v>0</v>
      </c>
      <c r="CM245" s="472">
        <v>0</v>
      </c>
      <c r="CN245" s="472">
        <v>0</v>
      </c>
      <c r="CO245" s="472">
        <v>0</v>
      </c>
      <c r="CP245" s="473">
        <f t="shared" si="88"/>
        <v>0</v>
      </c>
      <c r="CQ245" s="484" t="s">
        <v>305</v>
      </c>
    </row>
    <row r="246" spans="1:95" x14ac:dyDescent="0.25">
      <c r="A246" s="457" t="s">
        <v>550</v>
      </c>
      <c r="B246" s="458" t="s">
        <v>7</v>
      </c>
      <c r="C246" s="459" t="s">
        <v>1204</v>
      </c>
      <c r="D246" s="460" t="s">
        <v>250</v>
      </c>
      <c r="E246" s="461" t="s">
        <v>272</v>
      </c>
      <c r="F246" s="462" t="s">
        <v>306</v>
      </c>
      <c r="G246" s="476" t="s">
        <v>10</v>
      </c>
      <c r="H246" s="464">
        <v>4599</v>
      </c>
      <c r="I246" s="458" t="s">
        <v>201</v>
      </c>
      <c r="J246" s="459" t="s">
        <v>820</v>
      </c>
      <c r="K246" s="477" t="s">
        <v>1548</v>
      </c>
      <c r="L246" s="459" t="s">
        <v>96</v>
      </c>
      <c r="M246" s="467">
        <v>4599033</v>
      </c>
      <c r="N246" s="459" t="s">
        <v>97</v>
      </c>
      <c r="O246" s="467">
        <v>459903300</v>
      </c>
      <c r="P246" s="481" t="s">
        <v>2198</v>
      </c>
      <c r="Q246" s="512">
        <v>1</v>
      </c>
      <c r="R246" s="513">
        <v>1</v>
      </c>
      <c r="S246" s="513">
        <v>1</v>
      </c>
      <c r="T246" s="513">
        <v>1</v>
      </c>
      <c r="U246" s="507">
        <v>1</v>
      </c>
      <c r="V246" s="471">
        <f t="shared" si="80"/>
        <v>172650000</v>
      </c>
      <c r="W246" s="472">
        <f t="shared" si="81"/>
        <v>181500000</v>
      </c>
      <c r="X246" s="472">
        <f t="shared" si="82"/>
        <v>200000000</v>
      </c>
      <c r="Y246" s="472">
        <f t="shared" si="83"/>
        <v>220000000</v>
      </c>
      <c r="Z246" s="473">
        <f t="shared" si="84"/>
        <v>774150000</v>
      </c>
      <c r="AA246" s="474">
        <v>172650000</v>
      </c>
      <c r="AB246" s="472">
        <v>0</v>
      </c>
      <c r="AC246" s="472">
        <v>0</v>
      </c>
      <c r="AD246" s="472">
        <v>0</v>
      </c>
      <c r="AE246" s="472">
        <v>0</v>
      </c>
      <c r="AF246" s="472">
        <v>0</v>
      </c>
      <c r="AG246" s="472">
        <v>0</v>
      </c>
      <c r="AH246" s="472">
        <v>0</v>
      </c>
      <c r="AI246" s="472">
        <v>0</v>
      </c>
      <c r="AJ246" s="472">
        <v>0</v>
      </c>
      <c r="AK246" s="472">
        <v>0</v>
      </c>
      <c r="AL246" s="472">
        <v>0</v>
      </c>
      <c r="AM246" s="472">
        <v>0</v>
      </c>
      <c r="AN246" s="472">
        <v>0</v>
      </c>
      <c r="AO246" s="472">
        <v>0</v>
      </c>
      <c r="AP246" s="472">
        <v>0</v>
      </c>
      <c r="AQ246" s="475">
        <f t="shared" si="85"/>
        <v>172650000</v>
      </c>
      <c r="AR246" s="471">
        <v>181500000</v>
      </c>
      <c r="AS246" s="472">
        <v>0</v>
      </c>
      <c r="AT246" s="472">
        <v>0</v>
      </c>
      <c r="AU246" s="472">
        <v>0</v>
      </c>
      <c r="AV246" s="472">
        <v>0</v>
      </c>
      <c r="AW246" s="472">
        <v>0</v>
      </c>
      <c r="AX246" s="472">
        <v>0</v>
      </c>
      <c r="AY246" s="472">
        <v>0</v>
      </c>
      <c r="AZ246" s="472">
        <v>0</v>
      </c>
      <c r="BA246" s="472">
        <v>0</v>
      </c>
      <c r="BB246" s="472">
        <v>0</v>
      </c>
      <c r="BC246" s="472">
        <v>0</v>
      </c>
      <c r="BD246" s="472">
        <v>0</v>
      </c>
      <c r="BE246" s="472">
        <v>0</v>
      </c>
      <c r="BF246" s="472">
        <v>0</v>
      </c>
      <c r="BG246" s="472">
        <v>0</v>
      </c>
      <c r="BH246" s="473">
        <f t="shared" si="86"/>
        <v>181500000</v>
      </c>
      <c r="BI246" s="474">
        <v>200000000</v>
      </c>
      <c r="BJ246" s="472">
        <v>0</v>
      </c>
      <c r="BK246" s="472">
        <v>0</v>
      </c>
      <c r="BL246" s="472">
        <v>0</v>
      </c>
      <c r="BM246" s="472">
        <v>0</v>
      </c>
      <c r="BN246" s="472">
        <v>0</v>
      </c>
      <c r="BO246" s="472">
        <v>0</v>
      </c>
      <c r="BP246" s="472">
        <v>0</v>
      </c>
      <c r="BQ246" s="472">
        <v>0</v>
      </c>
      <c r="BR246" s="472">
        <v>0</v>
      </c>
      <c r="BS246" s="472">
        <v>0</v>
      </c>
      <c r="BT246" s="472">
        <v>0</v>
      </c>
      <c r="BU246" s="472">
        <v>0</v>
      </c>
      <c r="BV246" s="472">
        <v>0</v>
      </c>
      <c r="BW246" s="472">
        <v>0</v>
      </c>
      <c r="BX246" s="472">
        <v>0</v>
      </c>
      <c r="BY246" s="475">
        <f t="shared" si="87"/>
        <v>200000000</v>
      </c>
      <c r="BZ246" s="471">
        <v>220000000</v>
      </c>
      <c r="CA246" s="472">
        <v>0</v>
      </c>
      <c r="CB246" s="472">
        <v>0</v>
      </c>
      <c r="CC246" s="472">
        <v>0</v>
      </c>
      <c r="CD246" s="472">
        <v>0</v>
      </c>
      <c r="CE246" s="472">
        <v>0</v>
      </c>
      <c r="CF246" s="472">
        <v>0</v>
      </c>
      <c r="CG246" s="472">
        <v>0</v>
      </c>
      <c r="CH246" s="472">
        <v>0</v>
      </c>
      <c r="CI246" s="472">
        <v>0</v>
      </c>
      <c r="CJ246" s="472">
        <v>0</v>
      </c>
      <c r="CK246" s="472">
        <v>0</v>
      </c>
      <c r="CL246" s="472">
        <v>0</v>
      </c>
      <c r="CM246" s="472">
        <v>0</v>
      </c>
      <c r="CN246" s="472">
        <v>0</v>
      </c>
      <c r="CO246" s="472">
        <v>0</v>
      </c>
      <c r="CP246" s="473">
        <f t="shared" si="88"/>
        <v>220000000</v>
      </c>
      <c r="CQ246" s="461" t="s">
        <v>292</v>
      </c>
    </row>
    <row r="247" spans="1:95" x14ac:dyDescent="0.25">
      <c r="A247" s="457" t="s">
        <v>551</v>
      </c>
      <c r="B247" s="458" t="s">
        <v>14</v>
      </c>
      <c r="C247" s="459" t="s">
        <v>1205</v>
      </c>
      <c r="D247" s="460" t="s">
        <v>250</v>
      </c>
      <c r="E247" s="461" t="s">
        <v>272</v>
      </c>
      <c r="F247" s="462" t="s">
        <v>306</v>
      </c>
      <c r="G247" s="476" t="s">
        <v>10</v>
      </c>
      <c r="H247" s="464">
        <v>4599</v>
      </c>
      <c r="I247" s="458" t="s">
        <v>200</v>
      </c>
      <c r="J247" s="459" t="s">
        <v>821</v>
      </c>
      <c r="K247" s="459" t="s">
        <v>1549</v>
      </c>
      <c r="L247" s="459" t="s">
        <v>36</v>
      </c>
      <c r="M247" s="467">
        <v>4599031</v>
      </c>
      <c r="N247" s="459" t="s">
        <v>1160</v>
      </c>
      <c r="O247" s="467">
        <v>459903105</v>
      </c>
      <c r="P247" s="460" t="s">
        <v>2198</v>
      </c>
      <c r="Q247" s="468">
        <v>0</v>
      </c>
      <c r="R247" s="469">
        <v>1</v>
      </c>
      <c r="S247" s="469">
        <v>1</v>
      </c>
      <c r="T247" s="469">
        <v>1</v>
      </c>
      <c r="U247" s="470">
        <v>1</v>
      </c>
      <c r="V247" s="471">
        <f t="shared" si="80"/>
        <v>0</v>
      </c>
      <c r="W247" s="472">
        <f t="shared" si="81"/>
        <v>0</v>
      </c>
      <c r="X247" s="472">
        <f t="shared" si="82"/>
        <v>0</v>
      </c>
      <c r="Y247" s="472">
        <f t="shared" si="83"/>
        <v>0</v>
      </c>
      <c r="Z247" s="473">
        <f t="shared" si="84"/>
        <v>0</v>
      </c>
      <c r="AA247" s="474">
        <v>0</v>
      </c>
      <c r="AB247" s="472">
        <v>0</v>
      </c>
      <c r="AC247" s="472">
        <v>0</v>
      </c>
      <c r="AD247" s="472">
        <v>0</v>
      </c>
      <c r="AE247" s="472">
        <v>0</v>
      </c>
      <c r="AF247" s="472">
        <v>0</v>
      </c>
      <c r="AG247" s="472">
        <v>0</v>
      </c>
      <c r="AH247" s="472">
        <v>0</v>
      </c>
      <c r="AI247" s="472">
        <v>0</v>
      </c>
      <c r="AJ247" s="472">
        <v>0</v>
      </c>
      <c r="AK247" s="472">
        <v>0</v>
      </c>
      <c r="AL247" s="472">
        <v>0</v>
      </c>
      <c r="AM247" s="472">
        <v>0</v>
      </c>
      <c r="AN247" s="472">
        <v>0</v>
      </c>
      <c r="AO247" s="472">
        <v>0</v>
      </c>
      <c r="AP247" s="472">
        <v>0</v>
      </c>
      <c r="AQ247" s="475">
        <f t="shared" si="85"/>
        <v>0</v>
      </c>
      <c r="AR247" s="471">
        <v>0</v>
      </c>
      <c r="AS247" s="472">
        <v>0</v>
      </c>
      <c r="AT247" s="472">
        <v>0</v>
      </c>
      <c r="AU247" s="472">
        <v>0</v>
      </c>
      <c r="AV247" s="472">
        <v>0</v>
      </c>
      <c r="AW247" s="472">
        <v>0</v>
      </c>
      <c r="AX247" s="472">
        <v>0</v>
      </c>
      <c r="AY247" s="472">
        <v>0</v>
      </c>
      <c r="AZ247" s="472">
        <v>0</v>
      </c>
      <c r="BA247" s="472">
        <v>0</v>
      </c>
      <c r="BB247" s="472">
        <v>0</v>
      </c>
      <c r="BC247" s="472">
        <v>0</v>
      </c>
      <c r="BD247" s="472">
        <v>0</v>
      </c>
      <c r="BE247" s="472">
        <v>0</v>
      </c>
      <c r="BF247" s="472">
        <v>0</v>
      </c>
      <c r="BG247" s="472">
        <v>0</v>
      </c>
      <c r="BH247" s="473">
        <f t="shared" si="86"/>
        <v>0</v>
      </c>
      <c r="BI247" s="474">
        <v>0</v>
      </c>
      <c r="BJ247" s="472">
        <v>0</v>
      </c>
      <c r="BK247" s="472">
        <v>0</v>
      </c>
      <c r="BL247" s="472">
        <v>0</v>
      </c>
      <c r="BM247" s="472">
        <v>0</v>
      </c>
      <c r="BN247" s="472">
        <v>0</v>
      </c>
      <c r="BO247" s="472">
        <v>0</v>
      </c>
      <c r="BP247" s="472">
        <v>0</v>
      </c>
      <c r="BQ247" s="472">
        <v>0</v>
      </c>
      <c r="BR247" s="472">
        <v>0</v>
      </c>
      <c r="BS247" s="472">
        <v>0</v>
      </c>
      <c r="BT247" s="472">
        <v>0</v>
      </c>
      <c r="BU247" s="472">
        <v>0</v>
      </c>
      <c r="BV247" s="472">
        <v>0</v>
      </c>
      <c r="BW247" s="472">
        <v>0</v>
      </c>
      <c r="BX247" s="472">
        <v>0</v>
      </c>
      <c r="BY247" s="475">
        <f t="shared" si="87"/>
        <v>0</v>
      </c>
      <c r="BZ247" s="471">
        <v>0</v>
      </c>
      <c r="CA247" s="472">
        <v>0</v>
      </c>
      <c r="CB247" s="472">
        <v>0</v>
      </c>
      <c r="CC247" s="472">
        <v>0</v>
      </c>
      <c r="CD247" s="472">
        <v>0</v>
      </c>
      <c r="CE247" s="472">
        <v>0</v>
      </c>
      <c r="CF247" s="472">
        <v>0</v>
      </c>
      <c r="CG247" s="472">
        <v>0</v>
      </c>
      <c r="CH247" s="472">
        <v>0</v>
      </c>
      <c r="CI247" s="472">
        <v>0</v>
      </c>
      <c r="CJ247" s="472">
        <v>0</v>
      </c>
      <c r="CK247" s="472">
        <v>0</v>
      </c>
      <c r="CL247" s="472">
        <v>0</v>
      </c>
      <c r="CM247" s="472">
        <v>0</v>
      </c>
      <c r="CN247" s="472">
        <v>0</v>
      </c>
      <c r="CO247" s="472">
        <v>0</v>
      </c>
      <c r="CP247" s="473">
        <f t="shared" si="88"/>
        <v>0</v>
      </c>
      <c r="CQ247" s="484" t="s">
        <v>305</v>
      </c>
    </row>
    <row r="248" spans="1:95" x14ac:dyDescent="0.25">
      <c r="A248" s="457" t="s">
        <v>552</v>
      </c>
      <c r="B248" s="458" t="s">
        <v>14</v>
      </c>
      <c r="C248" s="459" t="s">
        <v>1204</v>
      </c>
      <c r="D248" s="460" t="s">
        <v>256</v>
      </c>
      <c r="E248" s="461" t="s">
        <v>272</v>
      </c>
      <c r="F248" s="462" t="s">
        <v>306</v>
      </c>
      <c r="G248" s="476" t="s">
        <v>10</v>
      </c>
      <c r="H248" s="464">
        <v>4599</v>
      </c>
      <c r="I248" s="458" t="s">
        <v>201</v>
      </c>
      <c r="J248" s="459" t="s">
        <v>822</v>
      </c>
      <c r="K248" s="459" t="s">
        <v>1550</v>
      </c>
      <c r="L248" s="459" t="s">
        <v>36</v>
      </c>
      <c r="M248" s="467">
        <v>4599031</v>
      </c>
      <c r="N248" s="459" t="s">
        <v>1162</v>
      </c>
      <c r="O248" s="467">
        <v>459903103</v>
      </c>
      <c r="P248" s="481" t="s">
        <v>2197</v>
      </c>
      <c r="Q248" s="468">
        <v>4</v>
      </c>
      <c r="R248" s="469">
        <v>4</v>
      </c>
      <c r="S248" s="469">
        <v>4</v>
      </c>
      <c r="T248" s="469">
        <v>4</v>
      </c>
      <c r="U248" s="470">
        <f>Q248+R248+S248+T248</f>
        <v>16</v>
      </c>
      <c r="V248" s="471">
        <f t="shared" si="80"/>
        <v>155000000</v>
      </c>
      <c r="W248" s="472">
        <f t="shared" si="81"/>
        <v>240000000</v>
      </c>
      <c r="X248" s="472">
        <f t="shared" si="82"/>
        <v>270000000</v>
      </c>
      <c r="Y248" s="472">
        <f t="shared" si="83"/>
        <v>300000000</v>
      </c>
      <c r="Z248" s="473">
        <f t="shared" si="84"/>
        <v>965000000</v>
      </c>
      <c r="AA248" s="474">
        <v>155000000</v>
      </c>
      <c r="AB248" s="472">
        <v>0</v>
      </c>
      <c r="AC248" s="472">
        <v>0</v>
      </c>
      <c r="AD248" s="472">
        <v>0</v>
      </c>
      <c r="AE248" s="472">
        <v>0</v>
      </c>
      <c r="AF248" s="472">
        <v>0</v>
      </c>
      <c r="AG248" s="472">
        <v>0</v>
      </c>
      <c r="AH248" s="472">
        <v>0</v>
      </c>
      <c r="AI248" s="472">
        <v>0</v>
      </c>
      <c r="AJ248" s="472">
        <v>0</v>
      </c>
      <c r="AK248" s="472">
        <v>0</v>
      </c>
      <c r="AL248" s="472">
        <v>0</v>
      </c>
      <c r="AM248" s="472">
        <v>0</v>
      </c>
      <c r="AN248" s="472">
        <v>0</v>
      </c>
      <c r="AO248" s="472">
        <v>0</v>
      </c>
      <c r="AP248" s="472">
        <v>0</v>
      </c>
      <c r="AQ248" s="475">
        <f t="shared" si="85"/>
        <v>155000000</v>
      </c>
      <c r="AR248" s="471">
        <f>190000000</f>
        <v>190000000</v>
      </c>
      <c r="AS248" s="472">
        <v>0</v>
      </c>
      <c r="AT248" s="472">
        <v>0</v>
      </c>
      <c r="AU248" s="472">
        <v>0</v>
      </c>
      <c r="AV248" s="472">
        <v>0</v>
      </c>
      <c r="AW248" s="472">
        <v>0</v>
      </c>
      <c r="AX248" s="472">
        <v>50000000</v>
      </c>
      <c r="AY248" s="472">
        <v>0</v>
      </c>
      <c r="AZ248" s="472">
        <v>0</v>
      </c>
      <c r="BA248" s="472">
        <v>0</v>
      </c>
      <c r="BB248" s="472">
        <v>0</v>
      </c>
      <c r="BC248" s="472">
        <v>0</v>
      </c>
      <c r="BD248" s="472">
        <v>0</v>
      </c>
      <c r="BE248" s="472">
        <v>0</v>
      </c>
      <c r="BF248" s="472">
        <v>0</v>
      </c>
      <c r="BG248" s="472">
        <v>0</v>
      </c>
      <c r="BH248" s="473">
        <f t="shared" si="86"/>
        <v>240000000</v>
      </c>
      <c r="BI248" s="474">
        <v>220000000</v>
      </c>
      <c r="BJ248" s="472">
        <v>0</v>
      </c>
      <c r="BK248" s="472">
        <v>0</v>
      </c>
      <c r="BL248" s="472">
        <v>0</v>
      </c>
      <c r="BM248" s="472">
        <v>0</v>
      </c>
      <c r="BN248" s="472">
        <v>0</v>
      </c>
      <c r="BO248" s="472">
        <v>50000000</v>
      </c>
      <c r="BP248" s="472">
        <v>0</v>
      </c>
      <c r="BQ248" s="472">
        <v>0</v>
      </c>
      <c r="BR248" s="472">
        <v>0</v>
      </c>
      <c r="BS248" s="472">
        <v>0</v>
      </c>
      <c r="BT248" s="472">
        <v>0</v>
      </c>
      <c r="BU248" s="472">
        <v>0</v>
      </c>
      <c r="BV248" s="472">
        <v>0</v>
      </c>
      <c r="BW248" s="472">
        <v>0</v>
      </c>
      <c r="BX248" s="472">
        <v>0</v>
      </c>
      <c r="BY248" s="475">
        <f t="shared" si="87"/>
        <v>270000000</v>
      </c>
      <c r="BZ248" s="471">
        <v>240000000</v>
      </c>
      <c r="CA248" s="472">
        <v>0</v>
      </c>
      <c r="CB248" s="472">
        <v>0</v>
      </c>
      <c r="CC248" s="472">
        <v>0</v>
      </c>
      <c r="CD248" s="472">
        <v>0</v>
      </c>
      <c r="CE248" s="472">
        <v>0</v>
      </c>
      <c r="CF248" s="472">
        <v>60000000</v>
      </c>
      <c r="CG248" s="472">
        <v>0</v>
      </c>
      <c r="CH248" s="472">
        <v>0</v>
      </c>
      <c r="CI248" s="472">
        <v>0</v>
      </c>
      <c r="CJ248" s="472">
        <v>0</v>
      </c>
      <c r="CK248" s="472">
        <v>0</v>
      </c>
      <c r="CL248" s="472">
        <v>0</v>
      </c>
      <c r="CM248" s="472">
        <v>0</v>
      </c>
      <c r="CN248" s="472">
        <v>0</v>
      </c>
      <c r="CO248" s="472">
        <v>0</v>
      </c>
      <c r="CP248" s="473">
        <f t="shared" si="88"/>
        <v>300000000</v>
      </c>
      <c r="CQ248" s="484" t="s">
        <v>305</v>
      </c>
    </row>
    <row r="249" spans="1:95" x14ac:dyDescent="0.25">
      <c r="A249" s="457" t="s">
        <v>553</v>
      </c>
      <c r="B249" s="458" t="s">
        <v>14</v>
      </c>
      <c r="C249" s="459" t="s">
        <v>1204</v>
      </c>
      <c r="D249" s="460" t="s">
        <v>262</v>
      </c>
      <c r="E249" s="461" t="s">
        <v>272</v>
      </c>
      <c r="F249" s="462" t="s">
        <v>306</v>
      </c>
      <c r="G249" s="476" t="s">
        <v>10</v>
      </c>
      <c r="H249" s="464">
        <v>4599</v>
      </c>
      <c r="I249" s="458" t="s">
        <v>201</v>
      </c>
      <c r="J249" s="459" t="s">
        <v>823</v>
      </c>
      <c r="K249" s="459" t="s">
        <v>1551</v>
      </c>
      <c r="L249" s="459" t="s">
        <v>1163</v>
      </c>
      <c r="M249" s="467">
        <v>4599038</v>
      </c>
      <c r="N249" s="459" t="s">
        <v>1164</v>
      </c>
      <c r="O249" s="467">
        <v>459903800</v>
      </c>
      <c r="P249" s="481" t="s">
        <v>2197</v>
      </c>
      <c r="Q249" s="468">
        <v>3</v>
      </c>
      <c r="R249" s="469">
        <v>2</v>
      </c>
      <c r="S249" s="469">
        <v>2</v>
      </c>
      <c r="T249" s="469">
        <v>1</v>
      </c>
      <c r="U249" s="470">
        <f>Q249+R249+S249+T249</f>
        <v>8</v>
      </c>
      <c r="V249" s="471">
        <f t="shared" si="80"/>
        <v>147693791.72</v>
      </c>
      <c r="W249" s="472">
        <f t="shared" si="81"/>
        <v>27000000</v>
      </c>
      <c r="X249" s="472">
        <f t="shared" si="82"/>
        <v>40000000</v>
      </c>
      <c r="Y249" s="472">
        <f t="shared" si="83"/>
        <v>50000000</v>
      </c>
      <c r="Z249" s="473">
        <f t="shared" si="84"/>
        <v>264693791.72</v>
      </c>
      <c r="AA249" s="474">
        <v>0</v>
      </c>
      <c r="AB249" s="472">
        <v>147693791.72</v>
      </c>
      <c r="AC249" s="472">
        <v>0</v>
      </c>
      <c r="AD249" s="472">
        <v>0</v>
      </c>
      <c r="AE249" s="472">
        <v>0</v>
      </c>
      <c r="AF249" s="472">
        <v>0</v>
      </c>
      <c r="AG249" s="472">
        <v>0</v>
      </c>
      <c r="AH249" s="472">
        <v>0</v>
      </c>
      <c r="AI249" s="472">
        <v>0</v>
      </c>
      <c r="AJ249" s="472">
        <v>0</v>
      </c>
      <c r="AK249" s="472">
        <v>0</v>
      </c>
      <c r="AL249" s="472">
        <v>0</v>
      </c>
      <c r="AM249" s="472">
        <v>0</v>
      </c>
      <c r="AN249" s="472">
        <v>0</v>
      </c>
      <c r="AO249" s="472">
        <v>0</v>
      </c>
      <c r="AP249" s="472">
        <v>0</v>
      </c>
      <c r="AQ249" s="475">
        <f t="shared" si="85"/>
        <v>147693791.72</v>
      </c>
      <c r="AR249" s="471">
        <v>27000000</v>
      </c>
      <c r="AS249" s="472">
        <v>0</v>
      </c>
      <c r="AT249" s="472">
        <v>0</v>
      </c>
      <c r="AU249" s="472">
        <v>0</v>
      </c>
      <c r="AV249" s="472">
        <v>0</v>
      </c>
      <c r="AW249" s="472">
        <v>0</v>
      </c>
      <c r="AX249" s="472">
        <v>0</v>
      </c>
      <c r="AY249" s="472">
        <v>0</v>
      </c>
      <c r="AZ249" s="472">
        <v>0</v>
      </c>
      <c r="BA249" s="472">
        <v>0</v>
      </c>
      <c r="BB249" s="472">
        <v>0</v>
      </c>
      <c r="BC249" s="472">
        <v>0</v>
      </c>
      <c r="BD249" s="472">
        <v>0</v>
      </c>
      <c r="BE249" s="472">
        <v>0</v>
      </c>
      <c r="BF249" s="472">
        <v>0</v>
      </c>
      <c r="BG249" s="472">
        <v>0</v>
      </c>
      <c r="BH249" s="473">
        <f t="shared" si="86"/>
        <v>27000000</v>
      </c>
      <c r="BI249" s="474">
        <v>40000000</v>
      </c>
      <c r="BJ249" s="472">
        <v>0</v>
      </c>
      <c r="BK249" s="472">
        <v>0</v>
      </c>
      <c r="BL249" s="472">
        <v>0</v>
      </c>
      <c r="BM249" s="472">
        <v>0</v>
      </c>
      <c r="BN249" s="472">
        <v>0</v>
      </c>
      <c r="BO249" s="472">
        <v>0</v>
      </c>
      <c r="BP249" s="472">
        <v>0</v>
      </c>
      <c r="BQ249" s="472">
        <v>0</v>
      </c>
      <c r="BR249" s="472">
        <v>0</v>
      </c>
      <c r="BS249" s="472">
        <v>0</v>
      </c>
      <c r="BT249" s="472">
        <v>0</v>
      </c>
      <c r="BU249" s="472">
        <v>0</v>
      </c>
      <c r="BV249" s="472">
        <v>0</v>
      </c>
      <c r="BW249" s="472">
        <v>0</v>
      </c>
      <c r="BX249" s="472">
        <v>0</v>
      </c>
      <c r="BY249" s="475">
        <f t="shared" si="87"/>
        <v>40000000</v>
      </c>
      <c r="BZ249" s="471">
        <v>50000000</v>
      </c>
      <c r="CA249" s="472">
        <v>0</v>
      </c>
      <c r="CB249" s="472">
        <v>0</v>
      </c>
      <c r="CC249" s="472">
        <v>0</v>
      </c>
      <c r="CD249" s="472">
        <v>0</v>
      </c>
      <c r="CE249" s="472">
        <v>0</v>
      </c>
      <c r="CF249" s="472">
        <v>0</v>
      </c>
      <c r="CG249" s="472">
        <v>0</v>
      </c>
      <c r="CH249" s="472">
        <v>0</v>
      </c>
      <c r="CI249" s="472">
        <v>0</v>
      </c>
      <c r="CJ249" s="472">
        <v>0</v>
      </c>
      <c r="CK249" s="472">
        <v>0</v>
      </c>
      <c r="CL249" s="472">
        <v>0</v>
      </c>
      <c r="CM249" s="472">
        <v>0</v>
      </c>
      <c r="CN249" s="472">
        <v>0</v>
      </c>
      <c r="CO249" s="472">
        <v>0</v>
      </c>
      <c r="CP249" s="473">
        <f t="shared" si="88"/>
        <v>50000000</v>
      </c>
      <c r="CQ249" s="484" t="s">
        <v>286</v>
      </c>
    </row>
    <row r="250" spans="1:95" x14ac:dyDescent="0.25">
      <c r="A250" s="457" t="s">
        <v>554</v>
      </c>
      <c r="B250" s="458" t="s">
        <v>7</v>
      </c>
      <c r="C250" s="459" t="s">
        <v>1204</v>
      </c>
      <c r="D250" s="460" t="s">
        <v>1211</v>
      </c>
      <c r="E250" s="461" t="s">
        <v>272</v>
      </c>
      <c r="F250" s="462" t="s">
        <v>306</v>
      </c>
      <c r="G250" s="476" t="s">
        <v>10</v>
      </c>
      <c r="H250" s="464">
        <v>4599</v>
      </c>
      <c r="I250" s="465" t="s">
        <v>201</v>
      </c>
      <c r="J250" s="466" t="s">
        <v>824</v>
      </c>
      <c r="K250" s="459" t="s">
        <v>1552</v>
      </c>
      <c r="L250" s="459" t="s">
        <v>1165</v>
      </c>
      <c r="M250" s="467">
        <v>4599011</v>
      </c>
      <c r="N250" s="459" t="s">
        <v>1166</v>
      </c>
      <c r="O250" s="467">
        <v>459901100</v>
      </c>
      <c r="P250" s="481" t="s">
        <v>2197</v>
      </c>
      <c r="Q250" s="468">
        <v>0</v>
      </c>
      <c r="R250" s="469">
        <v>1</v>
      </c>
      <c r="S250" s="469">
        <v>0</v>
      </c>
      <c r="T250" s="469">
        <v>0</v>
      </c>
      <c r="U250" s="470">
        <f>Q250+R250+S250+T250</f>
        <v>1</v>
      </c>
      <c r="V250" s="471">
        <f t="shared" si="80"/>
        <v>0</v>
      </c>
      <c r="W250" s="472">
        <f t="shared" si="81"/>
        <v>800000000</v>
      </c>
      <c r="X250" s="472">
        <f t="shared" si="82"/>
        <v>0</v>
      </c>
      <c r="Y250" s="472">
        <f t="shared" si="83"/>
        <v>0</v>
      </c>
      <c r="Z250" s="473">
        <f t="shared" si="84"/>
        <v>800000000</v>
      </c>
      <c r="AA250" s="474">
        <v>0</v>
      </c>
      <c r="AB250" s="472">
        <v>0</v>
      </c>
      <c r="AC250" s="472">
        <v>0</v>
      </c>
      <c r="AD250" s="472">
        <v>0</v>
      </c>
      <c r="AE250" s="472">
        <v>0</v>
      </c>
      <c r="AF250" s="472">
        <v>0</v>
      </c>
      <c r="AG250" s="472">
        <v>0</v>
      </c>
      <c r="AH250" s="472">
        <v>0</v>
      </c>
      <c r="AI250" s="472">
        <v>0</v>
      </c>
      <c r="AJ250" s="472">
        <v>0</v>
      </c>
      <c r="AK250" s="472">
        <v>0</v>
      </c>
      <c r="AL250" s="472">
        <v>0</v>
      </c>
      <c r="AM250" s="472">
        <v>0</v>
      </c>
      <c r="AN250" s="472">
        <v>0</v>
      </c>
      <c r="AO250" s="472">
        <v>0</v>
      </c>
      <c r="AP250" s="472">
        <v>0</v>
      </c>
      <c r="AQ250" s="475">
        <f t="shared" si="85"/>
        <v>0</v>
      </c>
      <c r="AR250" s="471">
        <v>0</v>
      </c>
      <c r="AS250" s="472">
        <v>0</v>
      </c>
      <c r="AT250" s="472">
        <v>0</v>
      </c>
      <c r="AU250" s="472">
        <v>0</v>
      </c>
      <c r="AV250" s="472">
        <v>0</v>
      </c>
      <c r="AW250" s="472">
        <v>0</v>
      </c>
      <c r="AX250" s="472">
        <v>0</v>
      </c>
      <c r="AY250" s="472">
        <v>0</v>
      </c>
      <c r="AZ250" s="472">
        <v>0</v>
      </c>
      <c r="BA250" s="472">
        <v>0</v>
      </c>
      <c r="BB250" s="472">
        <v>0</v>
      </c>
      <c r="BC250" s="472">
        <v>800000000</v>
      </c>
      <c r="BD250" s="472">
        <v>0</v>
      </c>
      <c r="BE250" s="472">
        <v>0</v>
      </c>
      <c r="BF250" s="472">
        <v>0</v>
      </c>
      <c r="BG250" s="472">
        <v>0</v>
      </c>
      <c r="BH250" s="473">
        <f t="shared" si="86"/>
        <v>800000000</v>
      </c>
      <c r="BI250" s="474">
        <v>0</v>
      </c>
      <c r="BJ250" s="472">
        <v>0</v>
      </c>
      <c r="BK250" s="472">
        <v>0</v>
      </c>
      <c r="BL250" s="472">
        <v>0</v>
      </c>
      <c r="BM250" s="472">
        <v>0</v>
      </c>
      <c r="BN250" s="472">
        <v>0</v>
      </c>
      <c r="BO250" s="472">
        <v>0</v>
      </c>
      <c r="BP250" s="472">
        <v>0</v>
      </c>
      <c r="BQ250" s="472">
        <v>0</v>
      </c>
      <c r="BR250" s="472">
        <v>0</v>
      </c>
      <c r="BS250" s="472">
        <v>0</v>
      </c>
      <c r="BT250" s="472">
        <v>0</v>
      </c>
      <c r="BU250" s="472">
        <v>0</v>
      </c>
      <c r="BV250" s="472">
        <v>0</v>
      </c>
      <c r="BW250" s="472">
        <v>0</v>
      </c>
      <c r="BX250" s="472">
        <v>0</v>
      </c>
      <c r="BY250" s="475">
        <f t="shared" si="87"/>
        <v>0</v>
      </c>
      <c r="BZ250" s="471">
        <v>0</v>
      </c>
      <c r="CA250" s="472">
        <v>0</v>
      </c>
      <c r="CB250" s="472">
        <v>0</v>
      </c>
      <c r="CC250" s="472">
        <v>0</v>
      </c>
      <c r="CD250" s="472">
        <v>0</v>
      </c>
      <c r="CE250" s="472">
        <v>0</v>
      </c>
      <c r="CF250" s="472">
        <v>0</v>
      </c>
      <c r="CG250" s="472">
        <v>0</v>
      </c>
      <c r="CH250" s="472">
        <v>0</v>
      </c>
      <c r="CI250" s="472">
        <v>0</v>
      </c>
      <c r="CJ250" s="472">
        <v>0</v>
      </c>
      <c r="CK250" s="472">
        <v>0</v>
      </c>
      <c r="CL250" s="472">
        <v>0</v>
      </c>
      <c r="CM250" s="472">
        <v>0</v>
      </c>
      <c r="CN250" s="472">
        <v>0</v>
      </c>
      <c r="CO250" s="472">
        <v>0</v>
      </c>
      <c r="CP250" s="473">
        <f t="shared" si="88"/>
        <v>0</v>
      </c>
      <c r="CQ250" s="484" t="s">
        <v>305</v>
      </c>
    </row>
    <row r="251" spans="1:95" x14ac:dyDescent="0.25">
      <c r="A251" s="457" t="s">
        <v>555</v>
      </c>
      <c r="B251" s="458" t="s">
        <v>7</v>
      </c>
      <c r="C251" s="459" t="s">
        <v>1204</v>
      </c>
      <c r="D251" s="460" t="s">
        <v>1212</v>
      </c>
      <c r="E251" s="461" t="s">
        <v>272</v>
      </c>
      <c r="F251" s="462" t="s">
        <v>306</v>
      </c>
      <c r="G251" s="476" t="s">
        <v>10</v>
      </c>
      <c r="H251" s="464">
        <v>4599</v>
      </c>
      <c r="I251" s="458" t="s">
        <v>201</v>
      </c>
      <c r="J251" s="459" t="s">
        <v>825</v>
      </c>
      <c r="K251" s="459" t="s">
        <v>1553</v>
      </c>
      <c r="L251" s="459" t="s">
        <v>98</v>
      </c>
      <c r="M251" s="467">
        <v>4599023</v>
      </c>
      <c r="N251" s="459" t="s">
        <v>99</v>
      </c>
      <c r="O251" s="467">
        <v>459902300</v>
      </c>
      <c r="P251" s="481" t="s">
        <v>2198</v>
      </c>
      <c r="Q251" s="468">
        <v>1</v>
      </c>
      <c r="R251" s="469">
        <v>1</v>
      </c>
      <c r="S251" s="469">
        <v>1</v>
      </c>
      <c r="T251" s="469">
        <v>1</v>
      </c>
      <c r="U251" s="470">
        <v>1</v>
      </c>
      <c r="V251" s="471">
        <f t="shared" si="80"/>
        <v>20000000</v>
      </c>
      <c r="W251" s="472">
        <f t="shared" si="81"/>
        <v>45000000</v>
      </c>
      <c r="X251" s="472">
        <f t="shared" si="82"/>
        <v>50000000</v>
      </c>
      <c r="Y251" s="472">
        <f t="shared" si="83"/>
        <v>65000000</v>
      </c>
      <c r="Z251" s="473">
        <f t="shared" si="84"/>
        <v>180000000</v>
      </c>
      <c r="AA251" s="474">
        <v>20000000</v>
      </c>
      <c r="AB251" s="472">
        <v>0</v>
      </c>
      <c r="AC251" s="472">
        <v>0</v>
      </c>
      <c r="AD251" s="472">
        <v>0</v>
      </c>
      <c r="AE251" s="472">
        <v>0</v>
      </c>
      <c r="AF251" s="472">
        <v>0</v>
      </c>
      <c r="AG251" s="472">
        <v>0</v>
      </c>
      <c r="AH251" s="472">
        <v>0</v>
      </c>
      <c r="AI251" s="472">
        <v>0</v>
      </c>
      <c r="AJ251" s="472">
        <v>0</v>
      </c>
      <c r="AK251" s="472">
        <v>0</v>
      </c>
      <c r="AL251" s="472">
        <v>0</v>
      </c>
      <c r="AM251" s="472">
        <v>0</v>
      </c>
      <c r="AN251" s="472">
        <v>0</v>
      </c>
      <c r="AO251" s="472">
        <v>0</v>
      </c>
      <c r="AP251" s="472">
        <v>0</v>
      </c>
      <c r="AQ251" s="475">
        <f t="shared" si="85"/>
        <v>20000000</v>
      </c>
      <c r="AR251" s="471">
        <v>0</v>
      </c>
      <c r="AS251" s="472">
        <v>0</v>
      </c>
      <c r="AT251" s="472">
        <v>0</v>
      </c>
      <c r="AU251" s="472">
        <v>0</v>
      </c>
      <c r="AV251" s="472">
        <v>0</v>
      </c>
      <c r="AW251" s="472">
        <v>0</v>
      </c>
      <c r="AX251" s="472">
        <v>20000000</v>
      </c>
      <c r="AY251" s="472">
        <v>25000000</v>
      </c>
      <c r="AZ251" s="472">
        <v>0</v>
      </c>
      <c r="BA251" s="472">
        <v>0</v>
      </c>
      <c r="BB251" s="472">
        <v>0</v>
      </c>
      <c r="BC251" s="472">
        <v>0</v>
      </c>
      <c r="BD251" s="472">
        <v>0</v>
      </c>
      <c r="BE251" s="472">
        <v>0</v>
      </c>
      <c r="BF251" s="472">
        <v>0</v>
      </c>
      <c r="BG251" s="472">
        <v>0</v>
      </c>
      <c r="BH251" s="473">
        <f t="shared" si="86"/>
        <v>45000000</v>
      </c>
      <c r="BI251" s="474">
        <v>0</v>
      </c>
      <c r="BJ251" s="472">
        <v>0</v>
      </c>
      <c r="BK251" s="472">
        <v>0</v>
      </c>
      <c r="BL251" s="472">
        <v>0</v>
      </c>
      <c r="BM251" s="472">
        <v>0</v>
      </c>
      <c r="BN251" s="472">
        <v>0</v>
      </c>
      <c r="BO251" s="472">
        <v>50000000</v>
      </c>
      <c r="BP251" s="472">
        <v>0</v>
      </c>
      <c r="BQ251" s="472">
        <v>0</v>
      </c>
      <c r="BR251" s="472">
        <v>0</v>
      </c>
      <c r="BS251" s="472">
        <v>0</v>
      </c>
      <c r="BT251" s="472">
        <v>0</v>
      </c>
      <c r="BU251" s="472">
        <v>0</v>
      </c>
      <c r="BV251" s="472">
        <v>0</v>
      </c>
      <c r="BW251" s="472">
        <v>0</v>
      </c>
      <c r="BX251" s="472">
        <v>0</v>
      </c>
      <c r="BY251" s="475">
        <f t="shared" si="87"/>
        <v>50000000</v>
      </c>
      <c r="BZ251" s="471">
        <v>0</v>
      </c>
      <c r="CA251" s="472">
        <v>0</v>
      </c>
      <c r="CB251" s="472">
        <v>0</v>
      </c>
      <c r="CC251" s="472">
        <v>0</v>
      </c>
      <c r="CD251" s="472">
        <v>0</v>
      </c>
      <c r="CE251" s="472">
        <v>0</v>
      </c>
      <c r="CF251" s="472">
        <v>65000000</v>
      </c>
      <c r="CG251" s="472">
        <v>0</v>
      </c>
      <c r="CH251" s="472">
        <v>0</v>
      </c>
      <c r="CI251" s="472">
        <v>0</v>
      </c>
      <c r="CJ251" s="472">
        <v>0</v>
      </c>
      <c r="CK251" s="472">
        <v>0</v>
      </c>
      <c r="CL251" s="472">
        <v>0</v>
      </c>
      <c r="CM251" s="472">
        <v>0</v>
      </c>
      <c r="CN251" s="472">
        <v>0</v>
      </c>
      <c r="CO251" s="472">
        <v>0</v>
      </c>
      <c r="CP251" s="473">
        <f t="shared" si="88"/>
        <v>65000000</v>
      </c>
      <c r="CQ251" s="484" t="s">
        <v>305</v>
      </c>
    </row>
    <row r="252" spans="1:95" x14ac:dyDescent="0.25">
      <c r="A252" s="457" t="s">
        <v>556</v>
      </c>
      <c r="B252" s="458" t="s">
        <v>7</v>
      </c>
      <c r="C252" s="459" t="s">
        <v>14</v>
      </c>
      <c r="D252" s="460" t="s">
        <v>1212</v>
      </c>
      <c r="E252" s="461" t="s">
        <v>272</v>
      </c>
      <c r="F252" s="462" t="s">
        <v>306</v>
      </c>
      <c r="G252" s="476" t="s">
        <v>10</v>
      </c>
      <c r="H252" s="464">
        <v>4599</v>
      </c>
      <c r="I252" s="458" t="s">
        <v>201</v>
      </c>
      <c r="J252" s="459" t="s">
        <v>826</v>
      </c>
      <c r="K252" s="459" t="s">
        <v>1554</v>
      </c>
      <c r="L252" s="459" t="s">
        <v>36</v>
      </c>
      <c r="M252" s="467">
        <v>4599031</v>
      </c>
      <c r="N252" s="459" t="s">
        <v>1160</v>
      </c>
      <c r="O252" s="467">
        <v>459903105</v>
      </c>
      <c r="P252" s="481" t="s">
        <v>2198</v>
      </c>
      <c r="Q252" s="468">
        <v>1</v>
      </c>
      <c r="R252" s="469">
        <v>1</v>
      </c>
      <c r="S252" s="469">
        <v>1</v>
      </c>
      <c r="T252" s="469">
        <v>1</v>
      </c>
      <c r="U252" s="470">
        <v>1</v>
      </c>
      <c r="V252" s="471">
        <f t="shared" si="80"/>
        <v>1533983919</v>
      </c>
      <c r="W252" s="472">
        <f t="shared" si="81"/>
        <v>1154900000</v>
      </c>
      <c r="X252" s="472">
        <f t="shared" si="82"/>
        <v>1300000000</v>
      </c>
      <c r="Y252" s="472">
        <f t="shared" si="83"/>
        <v>1320500000</v>
      </c>
      <c r="Z252" s="473">
        <f t="shared" si="84"/>
        <v>5309383919</v>
      </c>
      <c r="AA252" s="474">
        <v>1533983919</v>
      </c>
      <c r="AB252" s="472">
        <v>0</v>
      </c>
      <c r="AC252" s="472">
        <v>0</v>
      </c>
      <c r="AD252" s="472">
        <v>0</v>
      </c>
      <c r="AE252" s="472">
        <v>0</v>
      </c>
      <c r="AF252" s="472">
        <v>0</v>
      </c>
      <c r="AG252" s="472">
        <v>0</v>
      </c>
      <c r="AH252" s="472">
        <v>0</v>
      </c>
      <c r="AI252" s="472">
        <v>0</v>
      </c>
      <c r="AJ252" s="472">
        <v>0</v>
      </c>
      <c r="AK252" s="472">
        <v>0</v>
      </c>
      <c r="AL252" s="472">
        <v>0</v>
      </c>
      <c r="AM252" s="472">
        <v>0</v>
      </c>
      <c r="AN252" s="472">
        <v>0</v>
      </c>
      <c r="AO252" s="472">
        <v>0</v>
      </c>
      <c r="AP252" s="472">
        <v>0</v>
      </c>
      <c r="AQ252" s="475">
        <f t="shared" si="85"/>
        <v>1533983919</v>
      </c>
      <c r="AR252" s="471">
        <v>1116300000</v>
      </c>
      <c r="AS252" s="472">
        <v>0</v>
      </c>
      <c r="AT252" s="472">
        <v>0</v>
      </c>
      <c r="AU252" s="472">
        <v>0</v>
      </c>
      <c r="AV252" s="472">
        <v>0</v>
      </c>
      <c r="AW252" s="472">
        <v>0</v>
      </c>
      <c r="AX252" s="472">
        <v>0</v>
      </c>
      <c r="AY252" s="472">
        <v>38600000</v>
      </c>
      <c r="AZ252" s="472">
        <v>0</v>
      </c>
      <c r="BA252" s="472">
        <v>0</v>
      </c>
      <c r="BB252" s="472">
        <v>0</v>
      </c>
      <c r="BC252" s="472">
        <v>0</v>
      </c>
      <c r="BD252" s="472">
        <v>0</v>
      </c>
      <c r="BE252" s="472">
        <v>0</v>
      </c>
      <c r="BF252" s="472">
        <v>0</v>
      </c>
      <c r="BG252" s="472">
        <v>0</v>
      </c>
      <c r="BH252" s="473">
        <f t="shared" si="86"/>
        <v>1154900000</v>
      </c>
      <c r="BI252" s="474">
        <v>1200000000</v>
      </c>
      <c r="BJ252" s="472">
        <v>0</v>
      </c>
      <c r="BK252" s="472">
        <v>0</v>
      </c>
      <c r="BL252" s="472">
        <v>0</v>
      </c>
      <c r="BM252" s="472">
        <v>0</v>
      </c>
      <c r="BN252" s="472">
        <v>0</v>
      </c>
      <c r="BO252" s="472">
        <v>100000000</v>
      </c>
      <c r="BP252" s="472">
        <v>0</v>
      </c>
      <c r="BQ252" s="472">
        <v>0</v>
      </c>
      <c r="BR252" s="472">
        <v>0</v>
      </c>
      <c r="BS252" s="472">
        <v>0</v>
      </c>
      <c r="BT252" s="472">
        <v>0</v>
      </c>
      <c r="BU252" s="472">
        <v>0</v>
      </c>
      <c r="BV252" s="472">
        <v>0</v>
      </c>
      <c r="BW252" s="472">
        <v>0</v>
      </c>
      <c r="BX252" s="472">
        <v>0</v>
      </c>
      <c r="BY252" s="475">
        <f t="shared" si="87"/>
        <v>1300000000</v>
      </c>
      <c r="BZ252" s="471">
        <v>1250000000</v>
      </c>
      <c r="CA252" s="472">
        <v>0</v>
      </c>
      <c r="CB252" s="472">
        <v>0</v>
      </c>
      <c r="CC252" s="472">
        <v>0</v>
      </c>
      <c r="CD252" s="472">
        <v>0</v>
      </c>
      <c r="CE252" s="472">
        <v>0</v>
      </c>
      <c r="CF252" s="472">
        <v>70500000</v>
      </c>
      <c r="CG252" s="472">
        <v>0</v>
      </c>
      <c r="CH252" s="472">
        <v>0</v>
      </c>
      <c r="CI252" s="472">
        <v>0</v>
      </c>
      <c r="CJ252" s="472">
        <v>0</v>
      </c>
      <c r="CK252" s="472">
        <v>0</v>
      </c>
      <c r="CL252" s="472">
        <v>0</v>
      </c>
      <c r="CM252" s="472">
        <v>0</v>
      </c>
      <c r="CN252" s="472">
        <v>0</v>
      </c>
      <c r="CO252" s="472">
        <v>0</v>
      </c>
      <c r="CP252" s="473">
        <f t="shared" si="88"/>
        <v>1320500000</v>
      </c>
      <c r="CQ252" s="484" t="s">
        <v>305</v>
      </c>
    </row>
    <row r="253" spans="1:95" x14ac:dyDescent="0.25">
      <c r="A253" s="457" t="s">
        <v>557</v>
      </c>
      <c r="B253" s="458" t="s">
        <v>14</v>
      </c>
      <c r="C253" s="459" t="s">
        <v>1204</v>
      </c>
      <c r="D253" s="460" t="s">
        <v>256</v>
      </c>
      <c r="E253" s="461" t="s">
        <v>272</v>
      </c>
      <c r="F253" s="462" t="s">
        <v>306</v>
      </c>
      <c r="G253" s="476" t="s">
        <v>10</v>
      </c>
      <c r="H253" s="464">
        <v>4599</v>
      </c>
      <c r="I253" s="458" t="s">
        <v>201</v>
      </c>
      <c r="J253" s="459" t="s">
        <v>827</v>
      </c>
      <c r="K253" s="459" t="s">
        <v>1555</v>
      </c>
      <c r="L253" s="459" t="s">
        <v>1167</v>
      </c>
      <c r="M253" s="467">
        <v>4599037</v>
      </c>
      <c r="N253" s="459" t="s">
        <v>1168</v>
      </c>
      <c r="O253" s="467">
        <v>459903700</v>
      </c>
      <c r="P253" s="481" t="s">
        <v>2197</v>
      </c>
      <c r="Q253" s="468">
        <v>0</v>
      </c>
      <c r="R253" s="469">
        <v>0.3</v>
      </c>
      <c r="S253" s="469">
        <v>0.7</v>
      </c>
      <c r="T253" s="469">
        <v>0</v>
      </c>
      <c r="U253" s="470">
        <f>Q253+R253+S253+T253</f>
        <v>1</v>
      </c>
      <c r="V253" s="471">
        <f t="shared" si="80"/>
        <v>0</v>
      </c>
      <c r="W253" s="472">
        <f t="shared" si="81"/>
        <v>302342142</v>
      </c>
      <c r="X253" s="472">
        <f t="shared" si="82"/>
        <v>174842142</v>
      </c>
      <c r="Y253" s="472">
        <f t="shared" si="83"/>
        <v>0</v>
      </c>
      <c r="Z253" s="473">
        <f t="shared" si="84"/>
        <v>477184284</v>
      </c>
      <c r="AA253" s="474">
        <v>0</v>
      </c>
      <c r="AB253" s="472">
        <v>0</v>
      </c>
      <c r="AC253" s="472">
        <v>0</v>
      </c>
      <c r="AD253" s="472">
        <v>0</v>
      </c>
      <c r="AE253" s="472">
        <v>0</v>
      </c>
      <c r="AF253" s="472">
        <v>0</v>
      </c>
      <c r="AG253" s="472">
        <v>0</v>
      </c>
      <c r="AH253" s="472">
        <v>0</v>
      </c>
      <c r="AI253" s="472">
        <v>0</v>
      </c>
      <c r="AJ253" s="472">
        <v>0</v>
      </c>
      <c r="AK253" s="472">
        <v>0</v>
      </c>
      <c r="AL253" s="472">
        <v>0</v>
      </c>
      <c r="AM253" s="472">
        <v>0</v>
      </c>
      <c r="AN253" s="472">
        <v>0</v>
      </c>
      <c r="AO253" s="472">
        <v>0</v>
      </c>
      <c r="AP253" s="472">
        <v>0</v>
      </c>
      <c r="AQ253" s="475">
        <f t="shared" si="85"/>
        <v>0</v>
      </c>
      <c r="AR253" s="471">
        <v>0</v>
      </c>
      <c r="AS253" s="472">
        <v>0</v>
      </c>
      <c r="AT253" s="472">
        <v>0</v>
      </c>
      <c r="AU253" s="472">
        <v>0</v>
      </c>
      <c r="AV253" s="472">
        <v>0</v>
      </c>
      <c r="AW253" s="472">
        <v>0</v>
      </c>
      <c r="AX253" s="472">
        <v>52342142</v>
      </c>
      <c r="AY253" s="472">
        <v>0</v>
      </c>
      <c r="AZ253" s="472">
        <v>0</v>
      </c>
      <c r="BA253" s="472">
        <v>0</v>
      </c>
      <c r="BB253" s="472">
        <v>0</v>
      </c>
      <c r="BC253" s="472">
        <v>0</v>
      </c>
      <c r="BD253" s="472">
        <v>0</v>
      </c>
      <c r="BE253" s="472">
        <v>0</v>
      </c>
      <c r="BF253" s="472">
        <v>0</v>
      </c>
      <c r="BG253" s="472">
        <v>250000000</v>
      </c>
      <c r="BH253" s="473">
        <f t="shared" si="86"/>
        <v>302342142</v>
      </c>
      <c r="BI253" s="474">
        <v>0</v>
      </c>
      <c r="BJ253" s="472">
        <v>0</v>
      </c>
      <c r="BK253" s="472">
        <v>0</v>
      </c>
      <c r="BL253" s="472">
        <v>0</v>
      </c>
      <c r="BM253" s="472">
        <v>0</v>
      </c>
      <c r="BN253" s="472">
        <v>0</v>
      </c>
      <c r="BO253" s="472">
        <v>174842142</v>
      </c>
      <c r="BP253" s="472">
        <v>0</v>
      </c>
      <c r="BQ253" s="472">
        <v>0</v>
      </c>
      <c r="BR253" s="472">
        <v>0</v>
      </c>
      <c r="BS253" s="472">
        <v>0</v>
      </c>
      <c r="BT253" s="472">
        <v>0</v>
      </c>
      <c r="BU253" s="472">
        <v>0</v>
      </c>
      <c r="BV253" s="472">
        <v>0</v>
      </c>
      <c r="BW253" s="472">
        <v>0</v>
      </c>
      <c r="BX253" s="472">
        <v>0</v>
      </c>
      <c r="BY253" s="475">
        <f t="shared" si="87"/>
        <v>174842142</v>
      </c>
      <c r="BZ253" s="471">
        <v>0</v>
      </c>
      <c r="CA253" s="472">
        <v>0</v>
      </c>
      <c r="CB253" s="472">
        <v>0</v>
      </c>
      <c r="CC253" s="472">
        <v>0</v>
      </c>
      <c r="CD253" s="472">
        <v>0</v>
      </c>
      <c r="CE253" s="472">
        <v>0</v>
      </c>
      <c r="CF253" s="472">
        <v>0</v>
      </c>
      <c r="CG253" s="472">
        <v>0</v>
      </c>
      <c r="CH253" s="472">
        <v>0</v>
      </c>
      <c r="CI253" s="472">
        <v>0</v>
      </c>
      <c r="CJ253" s="472">
        <v>0</v>
      </c>
      <c r="CK253" s="472">
        <v>0</v>
      </c>
      <c r="CL253" s="472">
        <v>0</v>
      </c>
      <c r="CM253" s="472">
        <v>0</v>
      </c>
      <c r="CN253" s="472">
        <v>0</v>
      </c>
      <c r="CO253" s="472">
        <v>0</v>
      </c>
      <c r="CP253" s="473">
        <f t="shared" si="88"/>
        <v>0</v>
      </c>
      <c r="CQ253" s="484" t="s">
        <v>305</v>
      </c>
    </row>
    <row r="254" spans="1:95" x14ac:dyDescent="0.25">
      <c r="A254" s="457" t="s">
        <v>558</v>
      </c>
      <c r="B254" s="458" t="s">
        <v>14</v>
      </c>
      <c r="C254" s="459" t="s">
        <v>1204</v>
      </c>
      <c r="D254" s="460" t="s">
        <v>262</v>
      </c>
      <c r="E254" s="461" t="s">
        <v>272</v>
      </c>
      <c r="F254" s="462" t="s">
        <v>306</v>
      </c>
      <c r="G254" s="476" t="s">
        <v>10</v>
      </c>
      <c r="H254" s="464">
        <v>4599</v>
      </c>
      <c r="I254" s="458" t="s">
        <v>201</v>
      </c>
      <c r="J254" s="459" t="s">
        <v>828</v>
      </c>
      <c r="K254" s="459" t="s">
        <v>1556</v>
      </c>
      <c r="L254" s="459" t="s">
        <v>1169</v>
      </c>
      <c r="M254" s="467">
        <v>4599038</v>
      </c>
      <c r="N254" s="459" t="s">
        <v>1170</v>
      </c>
      <c r="O254" s="467">
        <v>459903800</v>
      </c>
      <c r="P254" s="481" t="s">
        <v>2197</v>
      </c>
      <c r="Q254" s="468">
        <v>0.1</v>
      </c>
      <c r="R254" s="469">
        <v>0.9</v>
      </c>
      <c r="S254" s="469">
        <v>0</v>
      </c>
      <c r="T254" s="469">
        <v>0</v>
      </c>
      <c r="U254" s="470">
        <f>Q254+R254+S254+T254</f>
        <v>1</v>
      </c>
      <c r="V254" s="471">
        <f t="shared" si="80"/>
        <v>60593766.200000003</v>
      </c>
      <c r="W254" s="472">
        <f t="shared" si="81"/>
        <v>2500000000</v>
      </c>
      <c r="X254" s="472">
        <f t="shared" si="82"/>
        <v>0</v>
      </c>
      <c r="Y254" s="472">
        <f t="shared" si="83"/>
        <v>0</v>
      </c>
      <c r="Z254" s="473">
        <f t="shared" si="84"/>
        <v>2560593766.1999998</v>
      </c>
      <c r="AA254" s="474">
        <v>41800000.560000002</v>
      </c>
      <c r="AB254" s="472">
        <v>0</v>
      </c>
      <c r="AC254" s="472">
        <v>0</v>
      </c>
      <c r="AD254" s="472">
        <v>0</v>
      </c>
      <c r="AE254" s="472">
        <v>0</v>
      </c>
      <c r="AF254" s="472">
        <v>0</v>
      </c>
      <c r="AG254" s="472">
        <v>16451365.039999999</v>
      </c>
      <c r="AH254" s="472">
        <v>2342400.6</v>
      </c>
      <c r="AI254" s="472">
        <v>0</v>
      </c>
      <c r="AJ254" s="472">
        <v>0</v>
      </c>
      <c r="AK254" s="472">
        <v>0</v>
      </c>
      <c r="AL254" s="472">
        <v>0</v>
      </c>
      <c r="AM254" s="472">
        <v>0</v>
      </c>
      <c r="AN254" s="472">
        <v>0</v>
      </c>
      <c r="AO254" s="472">
        <v>0</v>
      </c>
      <c r="AP254" s="472">
        <v>0</v>
      </c>
      <c r="AQ254" s="475">
        <f t="shared" si="85"/>
        <v>60593766.200000003</v>
      </c>
      <c r="AR254" s="471">
        <v>0</v>
      </c>
      <c r="AS254" s="472">
        <v>0</v>
      </c>
      <c r="AT254" s="472">
        <v>0</v>
      </c>
      <c r="AU254" s="472">
        <v>0</v>
      </c>
      <c r="AV254" s="472">
        <v>0</v>
      </c>
      <c r="AW254" s="472">
        <v>0</v>
      </c>
      <c r="AX254" s="472">
        <v>0</v>
      </c>
      <c r="AY254" s="472">
        <v>0</v>
      </c>
      <c r="AZ254" s="472">
        <v>0</v>
      </c>
      <c r="BA254" s="472">
        <v>0</v>
      </c>
      <c r="BB254" s="472">
        <v>0</v>
      </c>
      <c r="BC254" s="472">
        <v>2500000000</v>
      </c>
      <c r="BD254" s="472">
        <v>0</v>
      </c>
      <c r="BE254" s="472">
        <v>0</v>
      </c>
      <c r="BF254" s="472">
        <v>0</v>
      </c>
      <c r="BG254" s="472">
        <v>0</v>
      </c>
      <c r="BH254" s="473">
        <f t="shared" si="86"/>
        <v>2500000000</v>
      </c>
      <c r="BI254" s="474">
        <v>0</v>
      </c>
      <c r="BJ254" s="472">
        <v>0</v>
      </c>
      <c r="BK254" s="472">
        <v>0</v>
      </c>
      <c r="BL254" s="472">
        <v>0</v>
      </c>
      <c r="BM254" s="472">
        <v>0</v>
      </c>
      <c r="BN254" s="472">
        <v>0</v>
      </c>
      <c r="BO254" s="472">
        <v>0</v>
      </c>
      <c r="BP254" s="472">
        <v>0</v>
      </c>
      <c r="BQ254" s="472">
        <v>0</v>
      </c>
      <c r="BR254" s="472">
        <v>0</v>
      </c>
      <c r="BS254" s="472">
        <v>0</v>
      </c>
      <c r="BT254" s="472">
        <v>0</v>
      </c>
      <c r="BU254" s="472">
        <v>0</v>
      </c>
      <c r="BV254" s="472">
        <v>0</v>
      </c>
      <c r="BW254" s="472">
        <v>0</v>
      </c>
      <c r="BX254" s="472">
        <v>0</v>
      </c>
      <c r="BY254" s="475">
        <f t="shared" si="87"/>
        <v>0</v>
      </c>
      <c r="BZ254" s="471">
        <v>0</v>
      </c>
      <c r="CA254" s="472">
        <v>0</v>
      </c>
      <c r="CB254" s="472">
        <v>0</v>
      </c>
      <c r="CC254" s="472">
        <v>0</v>
      </c>
      <c r="CD254" s="472">
        <v>0</v>
      </c>
      <c r="CE254" s="472">
        <v>0</v>
      </c>
      <c r="CF254" s="472">
        <v>0</v>
      </c>
      <c r="CG254" s="472">
        <v>0</v>
      </c>
      <c r="CH254" s="472">
        <v>0</v>
      </c>
      <c r="CI254" s="472">
        <v>0</v>
      </c>
      <c r="CJ254" s="472">
        <v>0</v>
      </c>
      <c r="CK254" s="472">
        <v>0</v>
      </c>
      <c r="CL254" s="472">
        <v>0</v>
      </c>
      <c r="CM254" s="472">
        <v>0</v>
      </c>
      <c r="CN254" s="472">
        <v>0</v>
      </c>
      <c r="CO254" s="472">
        <v>0</v>
      </c>
      <c r="CP254" s="473">
        <f t="shared" si="88"/>
        <v>0</v>
      </c>
      <c r="CQ254" s="484" t="s">
        <v>305</v>
      </c>
    </row>
    <row r="255" spans="1:95" x14ac:dyDescent="0.25">
      <c r="A255" s="457" t="s">
        <v>559</v>
      </c>
      <c r="B255" s="458" t="s">
        <v>13</v>
      </c>
      <c r="C255" s="459" t="s">
        <v>1204</v>
      </c>
      <c r="D255" s="460" t="s">
        <v>1306</v>
      </c>
      <c r="E255" s="461" t="s">
        <v>272</v>
      </c>
      <c r="F255" s="462" t="s">
        <v>306</v>
      </c>
      <c r="G255" s="476" t="s">
        <v>10</v>
      </c>
      <c r="H255" s="464">
        <v>4599</v>
      </c>
      <c r="I255" s="458" t="s">
        <v>201</v>
      </c>
      <c r="J255" s="459" t="s">
        <v>829</v>
      </c>
      <c r="K255" s="459" t="s">
        <v>1557</v>
      </c>
      <c r="L255" s="459" t="s">
        <v>36</v>
      </c>
      <c r="M255" s="467">
        <v>4599031</v>
      </c>
      <c r="N255" s="459" t="s">
        <v>1162</v>
      </c>
      <c r="O255" s="467">
        <v>459903103</v>
      </c>
      <c r="P255" s="481" t="s">
        <v>2197</v>
      </c>
      <c r="Q255" s="468">
        <v>1</v>
      </c>
      <c r="R255" s="469">
        <v>1</v>
      </c>
      <c r="S255" s="469">
        <v>1</v>
      </c>
      <c r="T255" s="469">
        <v>1</v>
      </c>
      <c r="U255" s="470">
        <f>Q255+R255+S255+T255</f>
        <v>4</v>
      </c>
      <c r="V255" s="471">
        <f t="shared" si="80"/>
        <v>111750000</v>
      </c>
      <c r="W255" s="472">
        <f t="shared" si="81"/>
        <v>121000000</v>
      </c>
      <c r="X255" s="472">
        <f t="shared" si="82"/>
        <v>140000000</v>
      </c>
      <c r="Y255" s="472">
        <f t="shared" si="83"/>
        <v>150000000</v>
      </c>
      <c r="Z255" s="473">
        <f t="shared" si="84"/>
        <v>522750000</v>
      </c>
      <c r="AA255" s="474">
        <v>111750000</v>
      </c>
      <c r="AB255" s="472">
        <v>0</v>
      </c>
      <c r="AC255" s="472">
        <v>0</v>
      </c>
      <c r="AD255" s="472">
        <v>0</v>
      </c>
      <c r="AE255" s="472">
        <v>0</v>
      </c>
      <c r="AF255" s="472">
        <v>0</v>
      </c>
      <c r="AG255" s="472">
        <v>0</v>
      </c>
      <c r="AH255" s="472">
        <v>0</v>
      </c>
      <c r="AI255" s="472">
        <v>0</v>
      </c>
      <c r="AJ255" s="472">
        <v>0</v>
      </c>
      <c r="AK255" s="472">
        <v>0</v>
      </c>
      <c r="AL255" s="472">
        <v>0</v>
      </c>
      <c r="AM255" s="472">
        <v>0</v>
      </c>
      <c r="AN255" s="472">
        <v>0</v>
      </c>
      <c r="AO255" s="472">
        <v>0</v>
      </c>
      <c r="AP255" s="472">
        <v>0</v>
      </c>
      <c r="AQ255" s="475">
        <f t="shared" si="85"/>
        <v>111750000</v>
      </c>
      <c r="AR255" s="471">
        <v>121000000</v>
      </c>
      <c r="AS255" s="472">
        <v>0</v>
      </c>
      <c r="AT255" s="472">
        <v>0</v>
      </c>
      <c r="AU255" s="472">
        <v>0</v>
      </c>
      <c r="AV255" s="472">
        <v>0</v>
      </c>
      <c r="AW255" s="472">
        <v>0</v>
      </c>
      <c r="AX255" s="472">
        <v>0</v>
      </c>
      <c r="AY255" s="472">
        <v>0</v>
      </c>
      <c r="AZ255" s="472">
        <v>0</v>
      </c>
      <c r="BA255" s="472">
        <v>0</v>
      </c>
      <c r="BB255" s="472">
        <v>0</v>
      </c>
      <c r="BC255" s="472">
        <v>0</v>
      </c>
      <c r="BD255" s="472">
        <v>0</v>
      </c>
      <c r="BE255" s="472">
        <v>0</v>
      </c>
      <c r="BF255" s="472">
        <v>0</v>
      </c>
      <c r="BG255" s="472">
        <v>0</v>
      </c>
      <c r="BH255" s="473">
        <f t="shared" si="86"/>
        <v>121000000</v>
      </c>
      <c r="BI255" s="474">
        <v>140000000</v>
      </c>
      <c r="BJ255" s="472">
        <v>0</v>
      </c>
      <c r="BK255" s="472">
        <v>0</v>
      </c>
      <c r="BL255" s="472">
        <v>0</v>
      </c>
      <c r="BM255" s="472">
        <v>0</v>
      </c>
      <c r="BN255" s="472">
        <v>0</v>
      </c>
      <c r="BO255" s="472">
        <v>0</v>
      </c>
      <c r="BP255" s="472">
        <v>0</v>
      </c>
      <c r="BQ255" s="472">
        <v>0</v>
      </c>
      <c r="BR255" s="472">
        <v>0</v>
      </c>
      <c r="BS255" s="472">
        <v>0</v>
      </c>
      <c r="BT255" s="472">
        <v>0</v>
      </c>
      <c r="BU255" s="472">
        <v>0</v>
      </c>
      <c r="BV255" s="472">
        <v>0</v>
      </c>
      <c r="BW255" s="472">
        <v>0</v>
      </c>
      <c r="BX255" s="472">
        <v>0</v>
      </c>
      <c r="BY255" s="475">
        <f t="shared" si="87"/>
        <v>140000000</v>
      </c>
      <c r="BZ255" s="471">
        <v>150000000</v>
      </c>
      <c r="CA255" s="472">
        <v>0</v>
      </c>
      <c r="CB255" s="472">
        <v>0</v>
      </c>
      <c r="CC255" s="472">
        <v>0</v>
      </c>
      <c r="CD255" s="472">
        <v>0</v>
      </c>
      <c r="CE255" s="472">
        <v>0</v>
      </c>
      <c r="CF255" s="472">
        <v>0</v>
      </c>
      <c r="CG255" s="472">
        <v>0</v>
      </c>
      <c r="CH255" s="472">
        <v>0</v>
      </c>
      <c r="CI255" s="472">
        <v>0</v>
      </c>
      <c r="CJ255" s="472">
        <v>0</v>
      </c>
      <c r="CK255" s="472">
        <v>0</v>
      </c>
      <c r="CL255" s="472">
        <v>0</v>
      </c>
      <c r="CM255" s="472">
        <v>0</v>
      </c>
      <c r="CN255" s="472">
        <v>0</v>
      </c>
      <c r="CO255" s="472">
        <v>0</v>
      </c>
      <c r="CP255" s="473">
        <f t="shared" si="88"/>
        <v>150000000</v>
      </c>
      <c r="CQ255" s="461" t="s">
        <v>305</v>
      </c>
    </row>
    <row r="256" spans="1:95" x14ac:dyDescent="0.25">
      <c r="A256" s="457" t="s">
        <v>560</v>
      </c>
      <c r="B256" s="458" t="s">
        <v>13</v>
      </c>
      <c r="C256" s="459" t="s">
        <v>1204</v>
      </c>
      <c r="D256" s="460" t="s">
        <v>1306</v>
      </c>
      <c r="E256" s="461" t="s">
        <v>272</v>
      </c>
      <c r="F256" s="462" t="s">
        <v>306</v>
      </c>
      <c r="G256" s="476" t="s">
        <v>10</v>
      </c>
      <c r="H256" s="464">
        <v>4599</v>
      </c>
      <c r="I256" s="458" t="s">
        <v>201</v>
      </c>
      <c r="J256" s="459" t="s">
        <v>830</v>
      </c>
      <c r="K256" s="459" t="s">
        <v>1558</v>
      </c>
      <c r="L256" s="459" t="s">
        <v>1171</v>
      </c>
      <c r="M256" s="467">
        <v>4599031</v>
      </c>
      <c r="N256" s="459" t="s">
        <v>1172</v>
      </c>
      <c r="O256" s="467">
        <v>459901800</v>
      </c>
      <c r="P256" s="481" t="s">
        <v>2197</v>
      </c>
      <c r="Q256" s="468">
        <v>1</v>
      </c>
      <c r="R256" s="469">
        <v>0</v>
      </c>
      <c r="S256" s="469">
        <v>0</v>
      </c>
      <c r="T256" s="469">
        <v>0</v>
      </c>
      <c r="U256" s="470">
        <f>Q256+R256+S256+T256</f>
        <v>1</v>
      </c>
      <c r="V256" s="471">
        <f t="shared" si="80"/>
        <v>15000000</v>
      </c>
      <c r="W256" s="472">
        <f t="shared" si="81"/>
        <v>0</v>
      </c>
      <c r="X256" s="472">
        <f t="shared" si="82"/>
        <v>0</v>
      </c>
      <c r="Y256" s="472">
        <f t="shared" si="83"/>
        <v>0</v>
      </c>
      <c r="Z256" s="473">
        <f t="shared" si="84"/>
        <v>15000000</v>
      </c>
      <c r="AA256" s="474">
        <v>15000000</v>
      </c>
      <c r="AB256" s="472">
        <v>0</v>
      </c>
      <c r="AC256" s="472">
        <v>0</v>
      </c>
      <c r="AD256" s="472">
        <v>0</v>
      </c>
      <c r="AE256" s="472">
        <v>0</v>
      </c>
      <c r="AF256" s="472">
        <v>0</v>
      </c>
      <c r="AG256" s="472">
        <v>0</v>
      </c>
      <c r="AH256" s="472">
        <v>0</v>
      </c>
      <c r="AI256" s="472">
        <v>0</v>
      </c>
      <c r="AJ256" s="472">
        <v>0</v>
      </c>
      <c r="AK256" s="472">
        <v>0</v>
      </c>
      <c r="AL256" s="472">
        <v>0</v>
      </c>
      <c r="AM256" s="472">
        <v>0</v>
      </c>
      <c r="AN256" s="472">
        <v>0</v>
      </c>
      <c r="AO256" s="472">
        <v>0</v>
      </c>
      <c r="AP256" s="472">
        <v>0</v>
      </c>
      <c r="AQ256" s="475">
        <f t="shared" si="85"/>
        <v>15000000</v>
      </c>
      <c r="AR256" s="471">
        <v>0</v>
      </c>
      <c r="AS256" s="472">
        <v>0</v>
      </c>
      <c r="AT256" s="472">
        <v>0</v>
      </c>
      <c r="AU256" s="472">
        <v>0</v>
      </c>
      <c r="AV256" s="472">
        <v>0</v>
      </c>
      <c r="AW256" s="472">
        <v>0</v>
      </c>
      <c r="AX256" s="472">
        <v>0</v>
      </c>
      <c r="AY256" s="472">
        <v>0</v>
      </c>
      <c r="AZ256" s="472">
        <v>0</v>
      </c>
      <c r="BA256" s="472">
        <v>0</v>
      </c>
      <c r="BB256" s="472">
        <v>0</v>
      </c>
      <c r="BC256" s="472">
        <v>0</v>
      </c>
      <c r="BD256" s="472">
        <v>0</v>
      </c>
      <c r="BE256" s="472">
        <v>0</v>
      </c>
      <c r="BF256" s="472">
        <v>0</v>
      </c>
      <c r="BG256" s="472">
        <v>0</v>
      </c>
      <c r="BH256" s="473">
        <f t="shared" si="86"/>
        <v>0</v>
      </c>
      <c r="BI256" s="474">
        <v>0</v>
      </c>
      <c r="BJ256" s="472">
        <v>0</v>
      </c>
      <c r="BK256" s="472">
        <v>0</v>
      </c>
      <c r="BL256" s="472">
        <v>0</v>
      </c>
      <c r="BM256" s="472">
        <v>0</v>
      </c>
      <c r="BN256" s="472">
        <v>0</v>
      </c>
      <c r="BO256" s="472">
        <v>0</v>
      </c>
      <c r="BP256" s="472">
        <v>0</v>
      </c>
      <c r="BQ256" s="472">
        <v>0</v>
      </c>
      <c r="BR256" s="472">
        <v>0</v>
      </c>
      <c r="BS256" s="472">
        <v>0</v>
      </c>
      <c r="BT256" s="472">
        <v>0</v>
      </c>
      <c r="BU256" s="472">
        <v>0</v>
      </c>
      <c r="BV256" s="472">
        <v>0</v>
      </c>
      <c r="BW256" s="472">
        <v>0</v>
      </c>
      <c r="BX256" s="472">
        <v>0</v>
      </c>
      <c r="BY256" s="475">
        <f t="shared" si="87"/>
        <v>0</v>
      </c>
      <c r="BZ256" s="471">
        <v>0</v>
      </c>
      <c r="CA256" s="472">
        <v>0</v>
      </c>
      <c r="CB256" s="472">
        <v>0</v>
      </c>
      <c r="CC256" s="472">
        <v>0</v>
      </c>
      <c r="CD256" s="472">
        <v>0</v>
      </c>
      <c r="CE256" s="472">
        <v>0</v>
      </c>
      <c r="CF256" s="472">
        <v>0</v>
      </c>
      <c r="CG256" s="472">
        <v>0</v>
      </c>
      <c r="CH256" s="472">
        <v>0</v>
      </c>
      <c r="CI256" s="472">
        <v>0</v>
      </c>
      <c r="CJ256" s="472">
        <v>0</v>
      </c>
      <c r="CK256" s="472">
        <v>0</v>
      </c>
      <c r="CL256" s="472">
        <v>0</v>
      </c>
      <c r="CM256" s="472">
        <v>0</v>
      </c>
      <c r="CN256" s="472">
        <v>0</v>
      </c>
      <c r="CO256" s="472">
        <v>0</v>
      </c>
      <c r="CP256" s="473">
        <f t="shared" si="88"/>
        <v>0</v>
      </c>
      <c r="CQ256" s="484" t="s">
        <v>305</v>
      </c>
    </row>
    <row r="257" spans="1:95" x14ac:dyDescent="0.25">
      <c r="A257" s="457" t="s">
        <v>561</v>
      </c>
      <c r="B257" s="458" t="s">
        <v>7</v>
      </c>
      <c r="C257" s="459" t="s">
        <v>1204</v>
      </c>
      <c r="D257" s="460" t="s">
        <v>2170</v>
      </c>
      <c r="E257" s="461" t="s">
        <v>272</v>
      </c>
      <c r="F257" s="462" t="s">
        <v>306</v>
      </c>
      <c r="G257" s="476" t="s">
        <v>10</v>
      </c>
      <c r="H257" s="464">
        <v>4599</v>
      </c>
      <c r="I257" s="458" t="s">
        <v>201</v>
      </c>
      <c r="J257" s="459" t="s">
        <v>831</v>
      </c>
      <c r="K257" s="459" t="s">
        <v>1559</v>
      </c>
      <c r="L257" s="459" t="s">
        <v>36</v>
      </c>
      <c r="M257" s="467">
        <v>4599031</v>
      </c>
      <c r="N257" s="459" t="s">
        <v>1160</v>
      </c>
      <c r="O257" s="467">
        <v>459903105</v>
      </c>
      <c r="P257" s="481" t="s">
        <v>2198</v>
      </c>
      <c r="Q257" s="468">
        <v>1</v>
      </c>
      <c r="R257" s="469">
        <v>1</v>
      </c>
      <c r="S257" s="469">
        <v>1</v>
      </c>
      <c r="T257" s="469">
        <v>1</v>
      </c>
      <c r="U257" s="470">
        <v>1</v>
      </c>
      <c r="V257" s="471">
        <f t="shared" si="80"/>
        <v>211000000</v>
      </c>
      <c r="W257" s="472">
        <f t="shared" si="81"/>
        <v>390500000</v>
      </c>
      <c r="X257" s="472">
        <f t="shared" si="82"/>
        <v>415000000</v>
      </c>
      <c r="Y257" s="472">
        <f t="shared" si="83"/>
        <v>425000000</v>
      </c>
      <c r="Z257" s="473">
        <f t="shared" si="84"/>
        <v>1441500000</v>
      </c>
      <c r="AA257" s="474">
        <v>211000000</v>
      </c>
      <c r="AB257" s="472">
        <v>0</v>
      </c>
      <c r="AC257" s="472">
        <v>0</v>
      </c>
      <c r="AD257" s="472">
        <v>0</v>
      </c>
      <c r="AE257" s="472">
        <v>0</v>
      </c>
      <c r="AF257" s="472">
        <v>0</v>
      </c>
      <c r="AG257" s="472">
        <v>0</v>
      </c>
      <c r="AH257" s="472">
        <v>0</v>
      </c>
      <c r="AI257" s="472">
        <v>0</v>
      </c>
      <c r="AJ257" s="472">
        <v>0</v>
      </c>
      <c r="AK257" s="472">
        <v>0</v>
      </c>
      <c r="AL257" s="472">
        <v>0</v>
      </c>
      <c r="AM257" s="472">
        <v>0</v>
      </c>
      <c r="AN257" s="472">
        <v>0</v>
      </c>
      <c r="AO257" s="472">
        <v>0</v>
      </c>
      <c r="AP257" s="472">
        <v>0</v>
      </c>
      <c r="AQ257" s="475">
        <f t="shared" si="85"/>
        <v>211000000</v>
      </c>
      <c r="AR257" s="471">
        <v>390500000</v>
      </c>
      <c r="AS257" s="472">
        <v>0</v>
      </c>
      <c r="AT257" s="472">
        <v>0</v>
      </c>
      <c r="AU257" s="472">
        <v>0</v>
      </c>
      <c r="AV257" s="472">
        <v>0</v>
      </c>
      <c r="AW257" s="472">
        <v>0</v>
      </c>
      <c r="AX257" s="472">
        <v>0</v>
      </c>
      <c r="AY257" s="472">
        <v>0</v>
      </c>
      <c r="AZ257" s="472">
        <v>0</v>
      </c>
      <c r="BA257" s="472">
        <v>0</v>
      </c>
      <c r="BB257" s="472">
        <v>0</v>
      </c>
      <c r="BC257" s="472">
        <v>0</v>
      </c>
      <c r="BD257" s="472">
        <v>0</v>
      </c>
      <c r="BE257" s="472">
        <v>0</v>
      </c>
      <c r="BF257" s="472">
        <v>0</v>
      </c>
      <c r="BG257" s="472">
        <v>0</v>
      </c>
      <c r="BH257" s="473">
        <f t="shared" si="86"/>
        <v>390500000</v>
      </c>
      <c r="BI257" s="474">
        <v>415000000</v>
      </c>
      <c r="BJ257" s="472">
        <v>0</v>
      </c>
      <c r="BK257" s="472">
        <v>0</v>
      </c>
      <c r="BL257" s="472">
        <v>0</v>
      </c>
      <c r="BM257" s="472">
        <v>0</v>
      </c>
      <c r="BN257" s="472">
        <v>0</v>
      </c>
      <c r="BO257" s="472">
        <v>0</v>
      </c>
      <c r="BP257" s="472">
        <v>0</v>
      </c>
      <c r="BQ257" s="472">
        <v>0</v>
      </c>
      <c r="BR257" s="472">
        <v>0</v>
      </c>
      <c r="BS257" s="472">
        <v>0</v>
      </c>
      <c r="BT257" s="472">
        <v>0</v>
      </c>
      <c r="BU257" s="472">
        <v>0</v>
      </c>
      <c r="BV257" s="472">
        <v>0</v>
      </c>
      <c r="BW257" s="472">
        <v>0</v>
      </c>
      <c r="BX257" s="472">
        <v>0</v>
      </c>
      <c r="BY257" s="475">
        <f t="shared" si="87"/>
        <v>415000000</v>
      </c>
      <c r="BZ257" s="471">
        <v>425000000</v>
      </c>
      <c r="CA257" s="472">
        <v>0</v>
      </c>
      <c r="CB257" s="472">
        <v>0</v>
      </c>
      <c r="CC257" s="472">
        <v>0</v>
      </c>
      <c r="CD257" s="472">
        <v>0</v>
      </c>
      <c r="CE257" s="472">
        <v>0</v>
      </c>
      <c r="CF257" s="472">
        <v>0</v>
      </c>
      <c r="CG257" s="472">
        <v>0</v>
      </c>
      <c r="CH257" s="472">
        <v>0</v>
      </c>
      <c r="CI257" s="472">
        <v>0</v>
      </c>
      <c r="CJ257" s="472">
        <v>0</v>
      </c>
      <c r="CK257" s="472">
        <v>0</v>
      </c>
      <c r="CL257" s="472">
        <v>0</v>
      </c>
      <c r="CM257" s="472">
        <v>0</v>
      </c>
      <c r="CN257" s="472">
        <v>0</v>
      </c>
      <c r="CO257" s="472">
        <v>0</v>
      </c>
      <c r="CP257" s="473">
        <f t="shared" si="88"/>
        <v>425000000</v>
      </c>
      <c r="CQ257" s="484" t="s">
        <v>305</v>
      </c>
    </row>
    <row r="258" spans="1:95" x14ac:dyDescent="0.25">
      <c r="A258" s="457" t="s">
        <v>562</v>
      </c>
      <c r="B258" s="458" t="s">
        <v>7</v>
      </c>
      <c r="C258" s="459" t="s">
        <v>1204</v>
      </c>
      <c r="D258" s="460" t="s">
        <v>1215</v>
      </c>
      <c r="E258" s="461" t="s">
        <v>272</v>
      </c>
      <c r="F258" s="462" t="s">
        <v>306</v>
      </c>
      <c r="G258" s="476" t="s">
        <v>10</v>
      </c>
      <c r="H258" s="464">
        <v>4599</v>
      </c>
      <c r="I258" s="458" t="s">
        <v>201</v>
      </c>
      <c r="J258" s="459" t="s">
        <v>832</v>
      </c>
      <c r="K258" s="459" t="s">
        <v>1560</v>
      </c>
      <c r="L258" s="459" t="s">
        <v>36</v>
      </c>
      <c r="M258" s="467">
        <v>4599031</v>
      </c>
      <c r="N258" s="459" t="s">
        <v>100</v>
      </c>
      <c r="O258" s="467">
        <v>459903101</v>
      </c>
      <c r="P258" s="481" t="s">
        <v>2198</v>
      </c>
      <c r="Q258" s="468">
        <v>1</v>
      </c>
      <c r="R258" s="469">
        <v>1</v>
      </c>
      <c r="S258" s="469">
        <v>1</v>
      </c>
      <c r="T258" s="469">
        <v>1</v>
      </c>
      <c r="U258" s="470">
        <v>1</v>
      </c>
      <c r="V258" s="471">
        <f t="shared" si="80"/>
        <v>201999649</v>
      </c>
      <c r="W258" s="472">
        <f t="shared" si="81"/>
        <v>165000000</v>
      </c>
      <c r="X258" s="472">
        <f t="shared" si="82"/>
        <v>165000000</v>
      </c>
      <c r="Y258" s="472">
        <f t="shared" si="83"/>
        <v>165000000</v>
      </c>
      <c r="Z258" s="473">
        <f t="shared" si="84"/>
        <v>696999649</v>
      </c>
      <c r="AA258" s="474">
        <v>61000000</v>
      </c>
      <c r="AB258" s="472">
        <v>0</v>
      </c>
      <c r="AC258" s="472">
        <v>0</v>
      </c>
      <c r="AD258" s="472">
        <v>0</v>
      </c>
      <c r="AE258" s="472">
        <v>0</v>
      </c>
      <c r="AF258" s="472">
        <v>0</v>
      </c>
      <c r="AG258" s="472">
        <v>140999649</v>
      </c>
      <c r="AH258" s="472">
        <v>0</v>
      </c>
      <c r="AI258" s="472">
        <v>0</v>
      </c>
      <c r="AJ258" s="472">
        <v>0</v>
      </c>
      <c r="AK258" s="472">
        <v>0</v>
      </c>
      <c r="AL258" s="472">
        <v>0</v>
      </c>
      <c r="AM258" s="472">
        <v>0</v>
      </c>
      <c r="AN258" s="472">
        <v>0</v>
      </c>
      <c r="AO258" s="472">
        <v>0</v>
      </c>
      <c r="AP258" s="472">
        <v>0</v>
      </c>
      <c r="AQ258" s="475">
        <f t="shared" si="85"/>
        <v>201999649</v>
      </c>
      <c r="AR258" s="471">
        <v>165000000</v>
      </c>
      <c r="AS258" s="472">
        <v>0</v>
      </c>
      <c r="AT258" s="472">
        <v>0</v>
      </c>
      <c r="AU258" s="472">
        <v>0</v>
      </c>
      <c r="AV258" s="472">
        <v>0</v>
      </c>
      <c r="AW258" s="472">
        <v>0</v>
      </c>
      <c r="AX258" s="472">
        <v>0</v>
      </c>
      <c r="AY258" s="472">
        <v>0</v>
      </c>
      <c r="AZ258" s="472">
        <v>0</v>
      </c>
      <c r="BA258" s="472">
        <v>0</v>
      </c>
      <c r="BB258" s="472">
        <v>0</v>
      </c>
      <c r="BC258" s="472">
        <v>0</v>
      </c>
      <c r="BD258" s="472">
        <v>0</v>
      </c>
      <c r="BE258" s="472">
        <v>0</v>
      </c>
      <c r="BF258" s="472">
        <v>0</v>
      </c>
      <c r="BG258" s="472">
        <v>0</v>
      </c>
      <c r="BH258" s="473">
        <f t="shared" si="86"/>
        <v>165000000</v>
      </c>
      <c r="BI258" s="474">
        <v>165000000</v>
      </c>
      <c r="BJ258" s="472">
        <v>0</v>
      </c>
      <c r="BK258" s="472">
        <v>0</v>
      </c>
      <c r="BL258" s="472">
        <v>0</v>
      </c>
      <c r="BM258" s="472">
        <v>0</v>
      </c>
      <c r="BN258" s="472">
        <v>0</v>
      </c>
      <c r="BO258" s="472">
        <v>0</v>
      </c>
      <c r="BP258" s="472">
        <v>0</v>
      </c>
      <c r="BQ258" s="472">
        <v>0</v>
      </c>
      <c r="BR258" s="472">
        <v>0</v>
      </c>
      <c r="BS258" s="472">
        <v>0</v>
      </c>
      <c r="BT258" s="472">
        <v>0</v>
      </c>
      <c r="BU258" s="472">
        <v>0</v>
      </c>
      <c r="BV258" s="472">
        <v>0</v>
      </c>
      <c r="BW258" s="472">
        <v>0</v>
      </c>
      <c r="BX258" s="472">
        <v>0</v>
      </c>
      <c r="BY258" s="475">
        <f t="shared" si="87"/>
        <v>165000000</v>
      </c>
      <c r="BZ258" s="471">
        <v>165000000</v>
      </c>
      <c r="CA258" s="472">
        <v>0</v>
      </c>
      <c r="CB258" s="472">
        <v>0</v>
      </c>
      <c r="CC258" s="472">
        <v>0</v>
      </c>
      <c r="CD258" s="472">
        <v>0</v>
      </c>
      <c r="CE258" s="472">
        <v>0</v>
      </c>
      <c r="CF258" s="472">
        <v>0</v>
      </c>
      <c r="CG258" s="472">
        <v>0</v>
      </c>
      <c r="CH258" s="472">
        <v>0</v>
      </c>
      <c r="CI258" s="472">
        <v>0</v>
      </c>
      <c r="CJ258" s="472">
        <v>0</v>
      </c>
      <c r="CK258" s="472">
        <v>0</v>
      </c>
      <c r="CL258" s="472">
        <v>0</v>
      </c>
      <c r="CM258" s="472">
        <v>0</v>
      </c>
      <c r="CN258" s="472">
        <v>0</v>
      </c>
      <c r="CO258" s="472">
        <v>0</v>
      </c>
      <c r="CP258" s="473">
        <f t="shared" si="88"/>
        <v>165000000</v>
      </c>
      <c r="CQ258" s="461" t="s">
        <v>305</v>
      </c>
    </row>
    <row r="259" spans="1:95" ht="12.75" thickBot="1" x14ac:dyDescent="0.3">
      <c r="A259" s="457" t="s">
        <v>563</v>
      </c>
      <c r="B259" s="537" t="s">
        <v>7</v>
      </c>
      <c r="C259" s="538" t="s">
        <v>14</v>
      </c>
      <c r="D259" s="539" t="s">
        <v>1210</v>
      </c>
      <c r="E259" s="461" t="s">
        <v>272</v>
      </c>
      <c r="F259" s="540" t="s">
        <v>306</v>
      </c>
      <c r="G259" s="476" t="s">
        <v>10</v>
      </c>
      <c r="H259" s="464">
        <v>4599</v>
      </c>
      <c r="I259" s="541" t="s">
        <v>201</v>
      </c>
      <c r="J259" s="542" t="s">
        <v>833</v>
      </c>
      <c r="K259" s="538" t="s">
        <v>1561</v>
      </c>
      <c r="L259" s="538" t="s">
        <v>36</v>
      </c>
      <c r="M259" s="543">
        <v>4599031</v>
      </c>
      <c r="N259" s="538" t="s">
        <v>1173</v>
      </c>
      <c r="O259" s="543">
        <v>459903100</v>
      </c>
      <c r="P259" s="544" t="s">
        <v>2198</v>
      </c>
      <c r="Q259" s="468">
        <v>1</v>
      </c>
      <c r="R259" s="469">
        <v>1</v>
      </c>
      <c r="S259" s="469">
        <v>1</v>
      </c>
      <c r="T259" s="469">
        <v>1</v>
      </c>
      <c r="U259" s="470">
        <v>1</v>
      </c>
      <c r="V259" s="545">
        <f t="shared" si="80"/>
        <v>30000000</v>
      </c>
      <c r="W259" s="546">
        <f t="shared" si="81"/>
        <v>30000000</v>
      </c>
      <c r="X259" s="546">
        <f t="shared" si="82"/>
        <v>35000000</v>
      </c>
      <c r="Y259" s="546">
        <f t="shared" si="83"/>
        <v>40000000</v>
      </c>
      <c r="Z259" s="547">
        <f t="shared" si="84"/>
        <v>135000000</v>
      </c>
      <c r="AA259" s="474">
        <v>30000000</v>
      </c>
      <c r="AB259" s="472">
        <v>0</v>
      </c>
      <c r="AC259" s="472">
        <v>0</v>
      </c>
      <c r="AD259" s="472">
        <v>0</v>
      </c>
      <c r="AE259" s="472">
        <v>0</v>
      </c>
      <c r="AF259" s="472">
        <v>0</v>
      </c>
      <c r="AG259" s="472">
        <v>0</v>
      </c>
      <c r="AH259" s="472">
        <v>0</v>
      </c>
      <c r="AI259" s="472">
        <v>0</v>
      </c>
      <c r="AJ259" s="472">
        <v>0</v>
      </c>
      <c r="AK259" s="472">
        <v>0</v>
      </c>
      <c r="AL259" s="472">
        <v>0</v>
      </c>
      <c r="AM259" s="472">
        <v>0</v>
      </c>
      <c r="AN259" s="472">
        <v>0</v>
      </c>
      <c r="AO259" s="472">
        <v>0</v>
      </c>
      <c r="AP259" s="472">
        <v>0</v>
      </c>
      <c r="AQ259" s="475">
        <f t="shared" si="85"/>
        <v>30000000</v>
      </c>
      <c r="AR259" s="545">
        <v>30000000</v>
      </c>
      <c r="AS259" s="546">
        <v>0</v>
      </c>
      <c r="AT259" s="546">
        <v>0</v>
      </c>
      <c r="AU259" s="546">
        <v>0</v>
      </c>
      <c r="AV259" s="546">
        <v>0</v>
      </c>
      <c r="AW259" s="546">
        <v>0</v>
      </c>
      <c r="AX259" s="546">
        <v>0</v>
      </c>
      <c r="AY259" s="546">
        <v>0</v>
      </c>
      <c r="AZ259" s="546">
        <v>0</v>
      </c>
      <c r="BA259" s="546">
        <v>0</v>
      </c>
      <c r="BB259" s="546">
        <v>0</v>
      </c>
      <c r="BC259" s="546">
        <v>0</v>
      </c>
      <c r="BD259" s="546">
        <v>0</v>
      </c>
      <c r="BE259" s="546">
        <v>0</v>
      </c>
      <c r="BF259" s="546">
        <v>0</v>
      </c>
      <c r="BG259" s="546">
        <v>0</v>
      </c>
      <c r="BH259" s="547">
        <f t="shared" si="86"/>
        <v>30000000</v>
      </c>
      <c r="BI259" s="474">
        <v>35000000</v>
      </c>
      <c r="BJ259" s="472">
        <v>0</v>
      </c>
      <c r="BK259" s="472">
        <v>0</v>
      </c>
      <c r="BL259" s="472">
        <v>0</v>
      </c>
      <c r="BM259" s="472">
        <v>0</v>
      </c>
      <c r="BN259" s="472">
        <v>0</v>
      </c>
      <c r="BO259" s="472">
        <v>0</v>
      </c>
      <c r="BP259" s="472">
        <v>0</v>
      </c>
      <c r="BQ259" s="472">
        <v>0</v>
      </c>
      <c r="BR259" s="472">
        <v>0</v>
      </c>
      <c r="BS259" s="472">
        <v>0</v>
      </c>
      <c r="BT259" s="472">
        <v>0</v>
      </c>
      <c r="BU259" s="472">
        <v>0</v>
      </c>
      <c r="BV259" s="472">
        <v>0</v>
      </c>
      <c r="BW259" s="472">
        <v>0</v>
      </c>
      <c r="BX259" s="472">
        <v>0</v>
      </c>
      <c r="BY259" s="475">
        <f t="shared" si="87"/>
        <v>35000000</v>
      </c>
      <c r="BZ259" s="545">
        <v>40000000</v>
      </c>
      <c r="CA259" s="546">
        <v>0</v>
      </c>
      <c r="CB259" s="546">
        <v>0</v>
      </c>
      <c r="CC259" s="546">
        <v>0</v>
      </c>
      <c r="CD259" s="546">
        <v>0</v>
      </c>
      <c r="CE259" s="546">
        <v>0</v>
      </c>
      <c r="CF259" s="546">
        <v>0</v>
      </c>
      <c r="CG259" s="546">
        <v>0</v>
      </c>
      <c r="CH259" s="546">
        <v>0</v>
      </c>
      <c r="CI259" s="546">
        <v>0</v>
      </c>
      <c r="CJ259" s="546">
        <v>0</v>
      </c>
      <c r="CK259" s="546">
        <v>0</v>
      </c>
      <c r="CL259" s="546">
        <v>0</v>
      </c>
      <c r="CM259" s="546">
        <v>0</v>
      </c>
      <c r="CN259" s="546">
        <v>0</v>
      </c>
      <c r="CO259" s="546">
        <v>0</v>
      </c>
      <c r="CP259" s="547">
        <f t="shared" si="88"/>
        <v>40000000</v>
      </c>
      <c r="CQ259" s="461" t="s">
        <v>294</v>
      </c>
    </row>
    <row r="260" spans="1:95" x14ac:dyDescent="0.25">
      <c r="V260" s="156"/>
      <c r="W260" s="156"/>
      <c r="X260" s="156"/>
      <c r="Y260" s="156"/>
      <c r="Z260" s="156"/>
      <c r="AA260" s="156"/>
      <c r="AB260" s="156"/>
      <c r="AC260" s="156"/>
      <c r="AD260" s="156"/>
      <c r="AE260" s="156"/>
      <c r="AF260" s="156"/>
      <c r="AG260" s="156"/>
      <c r="AH260" s="156"/>
      <c r="AI260" s="156"/>
      <c r="AJ260" s="156"/>
      <c r="AK260" s="156"/>
      <c r="AL260" s="156"/>
      <c r="AM260" s="156"/>
      <c r="AN260" s="156"/>
      <c r="AO260" s="156"/>
      <c r="AP260" s="156"/>
      <c r="AQ260" s="156"/>
      <c r="AR260" s="156"/>
      <c r="AS260" s="156"/>
      <c r="AT260" s="156"/>
      <c r="AU260" s="156"/>
      <c r="AV260" s="156"/>
      <c r="AW260" s="156"/>
      <c r="AX260" s="156"/>
      <c r="AY260" s="156"/>
      <c r="AZ260" s="156"/>
      <c r="BA260" s="156"/>
      <c r="BB260" s="156"/>
      <c r="BC260" s="156"/>
      <c r="BD260" s="156"/>
      <c r="BE260" s="156"/>
      <c r="BF260" s="156"/>
      <c r="BG260" s="156"/>
      <c r="BH260" s="156"/>
      <c r="BI260" s="156"/>
      <c r="BJ260" s="156"/>
      <c r="BK260" s="156"/>
      <c r="BL260" s="156"/>
      <c r="BM260" s="156"/>
      <c r="BN260" s="156"/>
      <c r="BO260" s="156"/>
      <c r="BP260" s="156"/>
      <c r="BQ260" s="156"/>
      <c r="BR260" s="156"/>
      <c r="BS260" s="156"/>
      <c r="BT260" s="156"/>
      <c r="BU260" s="156"/>
      <c r="BV260" s="156"/>
      <c r="BW260" s="156"/>
      <c r="BX260" s="156"/>
      <c r="BY260" s="156"/>
      <c r="BZ260" s="156"/>
      <c r="CA260" s="156"/>
      <c r="CB260" s="156"/>
      <c r="CC260" s="156"/>
      <c r="CD260" s="156"/>
      <c r="CE260" s="156"/>
      <c r="CF260" s="156"/>
      <c r="CG260" s="156"/>
      <c r="CH260" s="156"/>
      <c r="CI260" s="156"/>
      <c r="CJ260" s="156"/>
      <c r="CK260" s="156"/>
      <c r="CL260" s="156"/>
      <c r="CM260" s="156"/>
      <c r="CN260" s="156"/>
      <c r="CO260" s="156"/>
      <c r="CP260" s="156"/>
    </row>
    <row r="261" spans="1:95" x14ac:dyDescent="0.25">
      <c r="V261" s="156"/>
      <c r="W261" s="156"/>
      <c r="X261" s="156"/>
      <c r="Y261" s="156"/>
      <c r="Z261" s="156"/>
      <c r="AA261" s="156"/>
      <c r="AB261" s="156"/>
      <c r="AC261" s="156"/>
      <c r="AD261" s="156"/>
      <c r="AE261" s="156"/>
      <c r="AF261" s="156"/>
      <c r="AG261" s="156"/>
      <c r="AH261" s="156"/>
      <c r="AI261" s="156"/>
      <c r="AJ261" s="156"/>
      <c r="AK261" s="156"/>
      <c r="AL261" s="156"/>
      <c r="AM261" s="156"/>
      <c r="AN261" s="156"/>
      <c r="AO261" s="156"/>
      <c r="AP261" s="156"/>
      <c r="AQ261" s="156"/>
      <c r="AR261" s="156"/>
      <c r="AS261" s="156"/>
      <c r="AT261" s="156"/>
      <c r="AU261" s="156"/>
      <c r="AV261" s="156"/>
      <c r="AW261" s="156"/>
      <c r="AX261" s="156"/>
      <c r="AY261" s="156"/>
      <c r="AZ261" s="156"/>
      <c r="BA261" s="156"/>
      <c r="BB261" s="156"/>
      <c r="BC261" s="156"/>
      <c r="BD261" s="156"/>
      <c r="BE261" s="156"/>
      <c r="BF261" s="156"/>
      <c r="BG261" s="156"/>
      <c r="BH261" s="156"/>
      <c r="BI261" s="156"/>
      <c r="BJ261" s="156"/>
      <c r="BK261" s="156"/>
      <c r="BL261" s="156"/>
      <c r="BM261" s="156"/>
      <c r="BN261" s="156"/>
      <c r="BO261" s="156"/>
      <c r="BP261" s="156"/>
      <c r="BQ261" s="156"/>
      <c r="BR261" s="156"/>
      <c r="BS261" s="156"/>
      <c r="BT261" s="156"/>
      <c r="BU261" s="156"/>
      <c r="BV261" s="156"/>
      <c r="BW261" s="156"/>
      <c r="BX261" s="156"/>
      <c r="BY261" s="156"/>
      <c r="BZ261" s="156"/>
      <c r="CA261" s="156"/>
      <c r="CB261" s="156"/>
      <c r="CC261" s="156"/>
      <c r="CD261" s="156"/>
      <c r="CE261" s="156"/>
      <c r="CF261" s="156"/>
      <c r="CG261" s="156"/>
      <c r="CH261" s="156"/>
      <c r="CI261" s="156"/>
      <c r="CJ261" s="156"/>
      <c r="CK261" s="156"/>
      <c r="CL261" s="156"/>
      <c r="CM261" s="156"/>
      <c r="CN261" s="156"/>
      <c r="CO261" s="156"/>
      <c r="CP261" s="156"/>
    </row>
    <row r="262" spans="1:95" x14ac:dyDescent="0.25">
      <c r="V262" s="156"/>
      <c r="W262" s="156"/>
      <c r="X262" s="156"/>
      <c r="Y262" s="156"/>
      <c r="Z262" s="156"/>
      <c r="AA262" s="156"/>
      <c r="AB262" s="156"/>
      <c r="AC262" s="156"/>
      <c r="AD262" s="156"/>
      <c r="AE262" s="156"/>
      <c r="AF262" s="156"/>
      <c r="AG262" s="156"/>
      <c r="AH262" s="156"/>
      <c r="AI262" s="156"/>
      <c r="AJ262" s="156"/>
      <c r="AK262" s="156"/>
      <c r="AL262" s="156"/>
      <c r="AM262" s="156"/>
      <c r="AN262" s="156"/>
      <c r="AO262" s="156"/>
      <c r="AP262" s="156"/>
      <c r="AQ262" s="156"/>
      <c r="AR262" s="156"/>
      <c r="AS262" s="156"/>
      <c r="AT262" s="156"/>
      <c r="AU262" s="156"/>
      <c r="AV262" s="156"/>
      <c r="AW262" s="156"/>
      <c r="AX262" s="156"/>
      <c r="AY262" s="156"/>
      <c r="AZ262" s="156"/>
      <c r="BA262" s="156"/>
      <c r="BB262" s="156"/>
      <c r="BC262" s="156"/>
      <c r="BD262" s="156"/>
      <c r="BE262" s="156"/>
      <c r="BF262" s="156"/>
      <c r="BG262" s="156"/>
      <c r="BH262" s="156"/>
      <c r="BI262" s="156"/>
      <c r="BJ262" s="156"/>
      <c r="BK262" s="156"/>
      <c r="BL262" s="156"/>
      <c r="BM262" s="156"/>
      <c r="BN262" s="156"/>
      <c r="BO262" s="156"/>
      <c r="BP262" s="156"/>
      <c r="BQ262" s="156"/>
      <c r="BR262" s="156"/>
      <c r="BS262" s="156"/>
      <c r="BT262" s="156"/>
      <c r="BU262" s="156"/>
      <c r="BV262" s="156"/>
      <c r="BW262" s="156"/>
      <c r="BX262" s="156"/>
      <c r="BY262" s="156"/>
      <c r="BZ262" s="156"/>
      <c r="CA262" s="156"/>
      <c r="CB262" s="156"/>
      <c r="CC262" s="156"/>
      <c r="CD262" s="156"/>
      <c r="CE262" s="156"/>
      <c r="CF262" s="156"/>
      <c r="CG262" s="156"/>
      <c r="CH262" s="156"/>
      <c r="CI262" s="156"/>
      <c r="CJ262" s="156"/>
      <c r="CK262" s="156"/>
      <c r="CL262" s="156"/>
      <c r="CM262" s="156"/>
      <c r="CN262" s="156"/>
      <c r="CO262" s="156"/>
      <c r="CP262" s="156"/>
    </row>
    <row r="263" spans="1:95" x14ac:dyDescent="0.25">
      <c r="V263" s="156"/>
      <c r="W263" s="156"/>
      <c r="X263" s="156"/>
      <c r="Y263" s="156"/>
      <c r="Z263" s="156"/>
      <c r="AA263" s="156"/>
      <c r="AB263" s="156"/>
      <c r="AC263" s="156"/>
      <c r="AD263" s="156"/>
      <c r="AE263" s="156"/>
      <c r="AF263" s="156"/>
      <c r="AG263" s="156"/>
      <c r="AH263" s="156"/>
      <c r="AI263" s="156"/>
      <c r="AJ263" s="156"/>
      <c r="AK263" s="156"/>
      <c r="AL263" s="156"/>
      <c r="AM263" s="156"/>
      <c r="AN263" s="156"/>
      <c r="AO263" s="156"/>
      <c r="AP263" s="156"/>
      <c r="AQ263" s="156"/>
      <c r="AR263" s="156"/>
      <c r="AS263" s="156"/>
      <c r="AT263" s="156"/>
      <c r="AU263" s="156"/>
      <c r="AV263" s="156"/>
      <c r="AW263" s="156"/>
      <c r="AX263" s="156"/>
      <c r="AY263" s="156"/>
      <c r="AZ263" s="156"/>
      <c r="BA263" s="156"/>
      <c r="BB263" s="156"/>
      <c r="BC263" s="156"/>
      <c r="BD263" s="156"/>
      <c r="BE263" s="156"/>
      <c r="BF263" s="156"/>
      <c r="BG263" s="156"/>
      <c r="BH263" s="156"/>
      <c r="BI263" s="156"/>
      <c r="BJ263" s="156"/>
      <c r="BK263" s="156"/>
      <c r="BL263" s="156"/>
      <c r="BM263" s="156"/>
      <c r="BN263" s="156"/>
      <c r="BO263" s="156"/>
      <c r="BP263" s="156"/>
      <c r="BQ263" s="156"/>
      <c r="BR263" s="156"/>
      <c r="BS263" s="156"/>
      <c r="BT263" s="156"/>
      <c r="BU263" s="156"/>
      <c r="BV263" s="156"/>
      <c r="BW263" s="156"/>
      <c r="BX263" s="156"/>
      <c r="BY263" s="156"/>
      <c r="BZ263" s="156"/>
      <c r="CA263" s="156"/>
      <c r="CB263" s="156"/>
      <c r="CC263" s="156"/>
      <c r="CD263" s="156"/>
      <c r="CE263" s="156"/>
      <c r="CF263" s="156"/>
      <c r="CG263" s="156"/>
      <c r="CH263" s="156"/>
      <c r="CI263" s="156"/>
      <c r="CJ263" s="156"/>
      <c r="CK263" s="156"/>
      <c r="CL263" s="156"/>
      <c r="CM263" s="156"/>
      <c r="CN263" s="156"/>
      <c r="CO263" s="156"/>
      <c r="CP263" s="156"/>
    </row>
    <row r="264" spans="1:95" x14ac:dyDescent="0.25">
      <c r="V264" s="156"/>
      <c r="W264" s="156"/>
      <c r="X264" s="156"/>
      <c r="Y264" s="156"/>
      <c r="Z264" s="156"/>
      <c r="AA264" s="156"/>
      <c r="AB264" s="156"/>
      <c r="AC264" s="156"/>
      <c r="AD264" s="156"/>
      <c r="AE264" s="156"/>
      <c r="AF264" s="156"/>
      <c r="AG264" s="156"/>
      <c r="AH264" s="156"/>
      <c r="AI264" s="156"/>
      <c r="AJ264" s="156"/>
      <c r="AK264" s="156"/>
      <c r="AL264" s="156"/>
      <c r="AM264" s="156"/>
      <c r="AN264" s="156"/>
      <c r="AO264" s="156"/>
      <c r="AP264" s="156"/>
      <c r="AQ264" s="156"/>
      <c r="AR264" s="156"/>
      <c r="AS264" s="156"/>
      <c r="AT264" s="156"/>
      <c r="AU264" s="156"/>
      <c r="AV264" s="156"/>
      <c r="AW264" s="156"/>
      <c r="AX264" s="156"/>
      <c r="AY264" s="156"/>
      <c r="AZ264" s="156"/>
      <c r="BA264" s="156"/>
      <c r="BB264" s="156"/>
      <c r="BC264" s="156"/>
      <c r="BD264" s="156"/>
      <c r="BE264" s="156"/>
      <c r="BF264" s="156"/>
      <c r="BG264" s="156"/>
      <c r="BH264" s="156"/>
      <c r="BI264" s="156"/>
      <c r="BJ264" s="156"/>
      <c r="BK264" s="156"/>
      <c r="BL264" s="156"/>
      <c r="BM264" s="156"/>
      <c r="BN264" s="156"/>
      <c r="BO264" s="156"/>
      <c r="BP264" s="156"/>
      <c r="BQ264" s="156"/>
      <c r="BR264" s="156"/>
      <c r="BS264" s="156"/>
      <c r="BT264" s="156"/>
      <c r="BU264" s="156"/>
      <c r="BV264" s="156"/>
      <c r="BW264" s="156"/>
      <c r="BX264" s="156"/>
      <c r="BY264" s="156"/>
      <c r="BZ264" s="156"/>
      <c r="CA264" s="156"/>
      <c r="CB264" s="156"/>
      <c r="CC264" s="156"/>
      <c r="CD264" s="156"/>
      <c r="CE264" s="156"/>
      <c r="CF264" s="156"/>
      <c r="CG264" s="156"/>
      <c r="CH264" s="156"/>
      <c r="CI264" s="156"/>
      <c r="CJ264" s="156"/>
      <c r="CK264" s="156"/>
      <c r="CL264" s="156"/>
      <c r="CM264" s="156"/>
      <c r="CN264" s="156"/>
      <c r="CO264" s="156"/>
      <c r="CP264" s="156"/>
    </row>
    <row r="265" spans="1:95" x14ac:dyDescent="0.25">
      <c r="V265" s="156"/>
      <c r="W265" s="156"/>
      <c r="X265" s="156"/>
      <c r="Y265" s="156"/>
      <c r="Z265" s="156"/>
      <c r="AA265" s="156"/>
      <c r="AB265" s="156"/>
      <c r="AC265" s="156"/>
      <c r="AD265" s="156"/>
      <c r="AE265" s="156"/>
      <c r="AF265" s="156"/>
      <c r="AG265" s="156"/>
      <c r="AH265" s="156"/>
      <c r="AI265" s="156"/>
      <c r="AJ265" s="156"/>
      <c r="AK265" s="156"/>
      <c r="AL265" s="156"/>
      <c r="AM265" s="156"/>
      <c r="AN265" s="156"/>
      <c r="AO265" s="156"/>
      <c r="AP265" s="156"/>
      <c r="AQ265" s="156"/>
      <c r="AR265" s="156"/>
      <c r="AS265" s="156"/>
      <c r="AT265" s="156"/>
      <c r="AU265" s="156"/>
      <c r="AV265" s="156"/>
      <c r="AW265" s="156"/>
      <c r="AX265" s="156"/>
      <c r="AY265" s="156"/>
      <c r="AZ265" s="156"/>
      <c r="BA265" s="156"/>
      <c r="BB265" s="156"/>
      <c r="BC265" s="156"/>
      <c r="BD265" s="156"/>
      <c r="BE265" s="156"/>
      <c r="BF265" s="156"/>
      <c r="BG265" s="156"/>
      <c r="BH265" s="156"/>
      <c r="BI265" s="156"/>
      <c r="BJ265" s="156"/>
      <c r="BK265" s="156"/>
      <c r="BL265" s="156"/>
      <c r="BM265" s="156"/>
      <c r="BN265" s="156"/>
      <c r="BO265" s="156"/>
      <c r="BP265" s="156"/>
      <c r="BQ265" s="156"/>
      <c r="BR265" s="156"/>
      <c r="BS265" s="156"/>
      <c r="BT265" s="156"/>
      <c r="BU265" s="156"/>
      <c r="BV265" s="156"/>
      <c r="BW265" s="156"/>
      <c r="BX265" s="156"/>
      <c r="BY265" s="156"/>
      <c r="BZ265" s="156"/>
      <c r="CA265" s="156"/>
      <c r="CB265" s="156"/>
      <c r="CC265" s="156"/>
      <c r="CD265" s="156"/>
      <c r="CE265" s="156"/>
      <c r="CF265" s="156"/>
      <c r="CG265" s="156"/>
      <c r="CH265" s="156"/>
      <c r="CI265" s="156"/>
      <c r="CJ265" s="156"/>
      <c r="CK265" s="156"/>
      <c r="CL265" s="156"/>
      <c r="CM265" s="156"/>
      <c r="CN265" s="156"/>
      <c r="CO265" s="156"/>
      <c r="CP265" s="156"/>
    </row>
    <row r="266" spans="1:95" x14ac:dyDescent="0.25">
      <c r="V266" s="156"/>
      <c r="W266" s="156"/>
      <c r="X266" s="156"/>
      <c r="Y266" s="156"/>
      <c r="Z266" s="156"/>
      <c r="AA266" s="156"/>
      <c r="AB266" s="156"/>
      <c r="AC266" s="156"/>
      <c r="AD266" s="156"/>
      <c r="AE266" s="156"/>
      <c r="AF266" s="156"/>
      <c r="AG266" s="156"/>
      <c r="AH266" s="156"/>
      <c r="AI266" s="156"/>
      <c r="AJ266" s="156"/>
      <c r="AK266" s="156"/>
      <c r="AL266" s="156"/>
      <c r="AM266" s="156"/>
      <c r="AN266" s="156"/>
      <c r="AO266" s="156"/>
      <c r="AP266" s="156"/>
      <c r="AQ266" s="156"/>
      <c r="AR266" s="156"/>
      <c r="AS266" s="156"/>
      <c r="AT266" s="156"/>
      <c r="AU266" s="156"/>
      <c r="AV266" s="156"/>
      <c r="AW266" s="156"/>
      <c r="AX266" s="156"/>
      <c r="AY266" s="156"/>
      <c r="AZ266" s="156"/>
      <c r="BA266" s="156"/>
      <c r="BB266" s="156"/>
      <c r="BC266" s="156"/>
      <c r="BD266" s="156"/>
      <c r="BE266" s="156"/>
      <c r="BF266" s="156"/>
      <c r="BG266" s="156"/>
      <c r="BH266" s="156"/>
      <c r="BI266" s="156"/>
      <c r="BJ266" s="156"/>
      <c r="BK266" s="156"/>
      <c r="BL266" s="156"/>
      <c r="BM266" s="156"/>
      <c r="BN266" s="156"/>
      <c r="BO266" s="156"/>
      <c r="BP266" s="156"/>
      <c r="BQ266" s="156"/>
      <c r="BR266" s="156"/>
      <c r="BS266" s="156"/>
      <c r="BT266" s="156"/>
      <c r="BU266" s="156"/>
      <c r="BV266" s="156"/>
      <c r="BW266" s="156"/>
      <c r="BX266" s="156"/>
      <c r="BY266" s="156"/>
      <c r="BZ266" s="156"/>
      <c r="CA266" s="156"/>
      <c r="CB266" s="156"/>
      <c r="CC266" s="156"/>
      <c r="CD266" s="156"/>
      <c r="CE266" s="156"/>
      <c r="CF266" s="156"/>
      <c r="CG266" s="156"/>
      <c r="CH266" s="156"/>
      <c r="CI266" s="156"/>
      <c r="CJ266" s="156"/>
      <c r="CK266" s="156"/>
      <c r="CL266" s="156"/>
      <c r="CM266" s="156"/>
      <c r="CN266" s="156"/>
      <c r="CO266" s="156"/>
      <c r="CP266" s="156"/>
    </row>
    <row r="267" spans="1:95" x14ac:dyDescent="0.25">
      <c r="V267" s="156"/>
      <c r="W267" s="156"/>
      <c r="X267" s="156"/>
      <c r="Y267" s="156"/>
      <c r="Z267" s="156"/>
      <c r="AA267" s="156"/>
      <c r="AB267" s="156"/>
      <c r="AC267" s="156"/>
      <c r="AD267" s="156"/>
      <c r="AE267" s="156"/>
      <c r="AF267" s="156"/>
      <c r="AG267" s="156"/>
      <c r="AH267" s="156"/>
      <c r="AI267" s="156"/>
      <c r="AJ267" s="156"/>
      <c r="AK267" s="156"/>
      <c r="AL267" s="156"/>
      <c r="AM267" s="156"/>
      <c r="AN267" s="156"/>
      <c r="AO267" s="156"/>
      <c r="AP267" s="156"/>
      <c r="AQ267" s="156"/>
      <c r="AR267" s="156"/>
      <c r="AS267" s="156"/>
      <c r="AT267" s="156"/>
      <c r="AU267" s="156"/>
      <c r="AV267" s="156"/>
      <c r="AW267" s="156"/>
      <c r="AX267" s="156"/>
      <c r="AY267" s="156"/>
      <c r="AZ267" s="156"/>
      <c r="BA267" s="156"/>
      <c r="BB267" s="156"/>
      <c r="BC267" s="156"/>
      <c r="BD267" s="156"/>
      <c r="BE267" s="156"/>
      <c r="BF267" s="156"/>
      <c r="BG267" s="156"/>
      <c r="BH267" s="156"/>
      <c r="BI267" s="156"/>
      <c r="BJ267" s="156"/>
      <c r="BK267" s="156"/>
      <c r="BL267" s="156"/>
      <c r="BM267" s="156"/>
      <c r="BN267" s="156"/>
      <c r="BO267" s="156"/>
      <c r="BP267" s="156"/>
      <c r="BQ267" s="156"/>
      <c r="BR267" s="156"/>
      <c r="BS267" s="156"/>
      <c r="BT267" s="156"/>
      <c r="BU267" s="156"/>
      <c r="BV267" s="156"/>
      <c r="BW267" s="156"/>
      <c r="BX267" s="156"/>
      <c r="BY267" s="156"/>
      <c r="BZ267" s="156"/>
      <c r="CA267" s="156"/>
      <c r="CB267" s="156"/>
      <c r="CC267" s="156"/>
      <c r="CD267" s="156"/>
      <c r="CE267" s="156"/>
      <c r="CF267" s="156"/>
      <c r="CG267" s="156"/>
      <c r="CH267" s="156"/>
      <c r="CI267" s="156"/>
      <c r="CJ267" s="156"/>
      <c r="CK267" s="156"/>
      <c r="CL267" s="156"/>
      <c r="CM267" s="156"/>
      <c r="CN267" s="156"/>
      <c r="CO267" s="156"/>
      <c r="CP267" s="156"/>
    </row>
    <row r="268" spans="1:95" x14ac:dyDescent="0.25">
      <c r="V268" s="156"/>
      <c r="W268" s="156"/>
      <c r="X268" s="156"/>
      <c r="Y268" s="156"/>
      <c r="Z268" s="156"/>
      <c r="AA268" s="156"/>
      <c r="AB268" s="156"/>
      <c r="AC268" s="156"/>
      <c r="AD268" s="156"/>
      <c r="AE268" s="156"/>
      <c r="AF268" s="156"/>
      <c r="AG268" s="156"/>
      <c r="AH268" s="156"/>
      <c r="AI268" s="156"/>
      <c r="AJ268" s="156"/>
      <c r="AK268" s="156"/>
      <c r="AL268" s="156"/>
      <c r="AM268" s="156"/>
      <c r="AN268" s="156"/>
      <c r="AO268" s="156"/>
      <c r="AP268" s="156"/>
      <c r="AQ268" s="156"/>
      <c r="AR268" s="156"/>
      <c r="AS268" s="156"/>
      <c r="AT268" s="156"/>
      <c r="AU268" s="156"/>
      <c r="AV268" s="156"/>
      <c r="AW268" s="156"/>
      <c r="AX268" s="156"/>
      <c r="AY268" s="156"/>
      <c r="AZ268" s="156"/>
      <c r="BA268" s="156"/>
      <c r="BB268" s="156"/>
      <c r="BC268" s="156"/>
      <c r="BD268" s="156"/>
      <c r="BE268" s="156"/>
      <c r="BF268" s="156"/>
      <c r="BG268" s="156"/>
      <c r="BH268" s="156"/>
      <c r="BI268" s="156"/>
      <c r="BJ268" s="156"/>
      <c r="BK268" s="156"/>
      <c r="BL268" s="156"/>
      <c r="BM268" s="156"/>
      <c r="BN268" s="156"/>
      <c r="BO268" s="156"/>
      <c r="BP268" s="156"/>
      <c r="BQ268" s="156"/>
      <c r="BR268" s="156"/>
      <c r="BS268" s="156"/>
      <c r="BT268" s="156"/>
      <c r="BU268" s="156"/>
      <c r="BV268" s="156"/>
      <c r="BW268" s="156"/>
      <c r="BX268" s="156"/>
      <c r="BY268" s="156"/>
      <c r="BZ268" s="156"/>
      <c r="CA268" s="156"/>
      <c r="CB268" s="156"/>
      <c r="CC268" s="156"/>
      <c r="CD268" s="156"/>
      <c r="CE268" s="156"/>
      <c r="CF268" s="156"/>
      <c r="CG268" s="156"/>
      <c r="CH268" s="156"/>
      <c r="CI268" s="156"/>
      <c r="CJ268" s="156"/>
      <c r="CK268" s="156"/>
      <c r="CL268" s="156"/>
      <c r="CM268" s="156"/>
      <c r="CN268" s="156"/>
      <c r="CO268" s="156"/>
      <c r="CP268" s="156"/>
    </row>
    <row r="269" spans="1:95" x14ac:dyDescent="0.25">
      <c r="V269" s="156"/>
      <c r="W269" s="156"/>
      <c r="X269" s="156"/>
      <c r="Y269" s="156"/>
      <c r="Z269" s="156"/>
      <c r="AA269" s="156"/>
      <c r="AB269" s="156"/>
      <c r="AC269" s="156"/>
      <c r="AD269" s="156"/>
      <c r="AE269" s="156"/>
      <c r="AF269" s="156"/>
      <c r="AG269" s="156"/>
      <c r="AH269" s="156"/>
      <c r="AI269" s="156"/>
      <c r="AJ269" s="156"/>
      <c r="AK269" s="156"/>
      <c r="AL269" s="156"/>
      <c r="AM269" s="156"/>
      <c r="AN269" s="156"/>
      <c r="AO269" s="156"/>
      <c r="AP269" s="156"/>
      <c r="AQ269" s="156"/>
      <c r="AR269" s="156"/>
      <c r="AS269" s="156"/>
      <c r="AT269" s="156"/>
      <c r="AU269" s="156"/>
      <c r="AV269" s="156"/>
      <c r="AW269" s="156"/>
      <c r="AX269" s="156"/>
      <c r="AY269" s="156"/>
      <c r="AZ269" s="156"/>
      <c r="BA269" s="156"/>
      <c r="BB269" s="156"/>
      <c r="BC269" s="156"/>
      <c r="BD269" s="156"/>
      <c r="BE269" s="156"/>
      <c r="BF269" s="156"/>
      <c r="BG269" s="156"/>
      <c r="BH269" s="156"/>
      <c r="BI269" s="156"/>
      <c r="BJ269" s="156"/>
      <c r="BK269" s="156"/>
      <c r="BL269" s="156"/>
      <c r="BM269" s="156"/>
      <c r="BN269" s="156"/>
      <c r="BO269" s="156"/>
      <c r="BP269" s="156"/>
      <c r="BQ269" s="156"/>
      <c r="BR269" s="156"/>
      <c r="BS269" s="156"/>
      <c r="BT269" s="156"/>
      <c r="BU269" s="156"/>
      <c r="BV269" s="156"/>
      <c r="BW269" s="156"/>
      <c r="BX269" s="156"/>
      <c r="BY269" s="156"/>
      <c r="BZ269" s="156"/>
      <c r="CA269" s="156"/>
      <c r="CB269" s="156"/>
      <c r="CC269" s="156"/>
      <c r="CD269" s="156"/>
      <c r="CE269" s="156"/>
      <c r="CF269" s="156"/>
      <c r="CG269" s="156"/>
      <c r="CH269" s="156"/>
      <c r="CI269" s="156"/>
      <c r="CJ269" s="156"/>
      <c r="CK269" s="156"/>
      <c r="CL269" s="156"/>
      <c r="CM269" s="156"/>
      <c r="CN269" s="156"/>
      <c r="CO269" s="156"/>
      <c r="CP269" s="156"/>
    </row>
    <row r="270" spans="1:95" x14ac:dyDescent="0.25">
      <c r="V270" s="156"/>
      <c r="W270" s="156"/>
      <c r="X270" s="156"/>
      <c r="Y270" s="156"/>
      <c r="Z270" s="156"/>
      <c r="AA270" s="156"/>
      <c r="AB270" s="156"/>
      <c r="AC270" s="156"/>
      <c r="AD270" s="156"/>
      <c r="AE270" s="156"/>
      <c r="AF270" s="156"/>
      <c r="AG270" s="156"/>
      <c r="AH270" s="156"/>
      <c r="AI270" s="156"/>
      <c r="AJ270" s="156"/>
      <c r="AK270" s="156"/>
      <c r="AL270" s="156"/>
      <c r="AM270" s="156"/>
      <c r="AN270" s="156"/>
      <c r="AO270" s="156"/>
      <c r="AP270" s="156"/>
      <c r="AQ270" s="156"/>
      <c r="AR270" s="156"/>
      <c r="AS270" s="156"/>
      <c r="AT270" s="156"/>
      <c r="AU270" s="156"/>
      <c r="AV270" s="156"/>
      <c r="AW270" s="156"/>
      <c r="AX270" s="156"/>
      <c r="AY270" s="156"/>
      <c r="AZ270" s="156"/>
      <c r="BA270" s="156"/>
      <c r="BB270" s="156"/>
      <c r="BC270" s="156"/>
      <c r="BD270" s="156"/>
      <c r="BE270" s="156"/>
      <c r="BF270" s="156"/>
      <c r="BG270" s="156"/>
      <c r="BH270" s="156"/>
      <c r="BI270" s="156"/>
      <c r="BJ270" s="156"/>
      <c r="BK270" s="156"/>
      <c r="BL270" s="156"/>
      <c r="BM270" s="156"/>
      <c r="BN270" s="156"/>
      <c r="BO270" s="156"/>
      <c r="BP270" s="156"/>
      <c r="BQ270" s="156"/>
      <c r="BR270" s="156"/>
      <c r="BS270" s="156"/>
      <c r="BT270" s="156"/>
      <c r="BU270" s="156"/>
      <c r="BV270" s="156"/>
      <c r="BW270" s="156"/>
      <c r="BX270" s="156"/>
      <c r="BY270" s="156"/>
      <c r="BZ270" s="156"/>
      <c r="CA270" s="156"/>
      <c r="CB270" s="156"/>
      <c r="CC270" s="156"/>
      <c r="CD270" s="156"/>
      <c r="CE270" s="156"/>
      <c r="CF270" s="156"/>
      <c r="CG270" s="156"/>
      <c r="CH270" s="156"/>
      <c r="CI270" s="156"/>
      <c r="CJ270" s="156"/>
      <c r="CK270" s="156"/>
      <c r="CL270" s="156"/>
      <c r="CM270" s="156"/>
      <c r="CN270" s="156"/>
      <c r="CO270" s="156"/>
      <c r="CP270" s="156"/>
    </row>
    <row r="271" spans="1:95" x14ac:dyDescent="0.25">
      <c r="AA271" s="156"/>
      <c r="AB271" s="156"/>
      <c r="AC271" s="156"/>
      <c r="AD271" s="156"/>
      <c r="AE271" s="156"/>
      <c r="AF271" s="156"/>
      <c r="AG271" s="156"/>
      <c r="AH271" s="156"/>
      <c r="AI271" s="156"/>
      <c r="AJ271" s="156"/>
      <c r="AK271" s="156"/>
      <c r="AL271" s="156"/>
      <c r="AM271" s="156"/>
      <c r="AN271" s="156"/>
      <c r="AO271" s="156"/>
      <c r="AP271" s="156"/>
      <c r="AQ271" s="156"/>
      <c r="AR271" s="156"/>
      <c r="AS271" s="156"/>
      <c r="AT271" s="156"/>
      <c r="AU271" s="156"/>
      <c r="AV271" s="156"/>
      <c r="AW271" s="156"/>
      <c r="AX271" s="156"/>
      <c r="AY271" s="156"/>
      <c r="AZ271" s="156"/>
      <c r="BA271" s="156"/>
      <c r="BB271" s="156"/>
      <c r="BC271" s="156"/>
      <c r="BD271" s="156"/>
      <c r="BE271" s="156"/>
      <c r="BF271" s="156"/>
      <c r="BG271" s="156"/>
      <c r="BH271" s="156"/>
      <c r="BI271" s="156"/>
      <c r="BJ271" s="156"/>
      <c r="BK271" s="156"/>
      <c r="BL271" s="156"/>
      <c r="BM271" s="156"/>
      <c r="BN271" s="156"/>
      <c r="BO271" s="156"/>
      <c r="BP271" s="156"/>
      <c r="BQ271" s="156"/>
      <c r="BR271" s="156"/>
      <c r="BS271" s="156"/>
      <c r="BT271" s="156"/>
      <c r="BU271" s="156"/>
      <c r="BV271" s="156"/>
      <c r="BW271" s="156"/>
      <c r="BX271" s="156"/>
      <c r="BY271" s="156"/>
      <c r="BZ271" s="156"/>
      <c r="CA271" s="156"/>
      <c r="CB271" s="156"/>
      <c r="CC271" s="156"/>
      <c r="CD271" s="156"/>
      <c r="CE271" s="156"/>
      <c r="CF271" s="156"/>
      <c r="CG271" s="156"/>
      <c r="CH271" s="156"/>
      <c r="CI271" s="156"/>
      <c r="CJ271" s="156"/>
      <c r="CK271" s="156"/>
      <c r="CL271" s="156"/>
      <c r="CM271" s="156"/>
      <c r="CN271" s="156"/>
      <c r="CO271" s="156"/>
      <c r="CP271" s="156"/>
    </row>
  </sheetData>
  <autoFilter ref="A10:CQ10" xr:uid="{7E61F262-6515-46AF-8248-9B2F17B57173}"/>
  <mergeCells count="10">
    <mergeCell ref="C2:CQ2"/>
    <mergeCell ref="B6:D6"/>
    <mergeCell ref="G6:H6"/>
    <mergeCell ref="I6:P6"/>
    <mergeCell ref="Q6:U6"/>
    <mergeCell ref="BZ6:CP6"/>
    <mergeCell ref="V6:Z6"/>
    <mergeCell ref="BI6:BY6"/>
    <mergeCell ref="AR6:BH6"/>
    <mergeCell ref="AA6:AQ6"/>
  </mergeCells>
  <phoneticPr fontId="5" type="noConversion"/>
  <conditionalFormatting sqref="AA9:CP9">
    <cfRule type="cellIs" dxfId="11" priority="1" operator="lessThan">
      <formula>0</formula>
    </cfRule>
    <cfRule type="cellIs" dxfId="10" priority="2" operator="greaterThan">
      <formula>0</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D6BBA0E9-D03E-48BE-BACD-574A84A55BED}">
          <x14:formula1>
            <xm:f>Listas!$C$2:$C$8</xm:f>
          </x14:formula1>
          <xm:sqref>B11:B102 B104:B1048576</xm:sqref>
        </x14:dataValidation>
        <x14:dataValidation type="list" allowBlank="1" showInputMessage="1" showErrorMessage="1" xr:uid="{429EB498-806E-4DF1-982F-4926E69F62AB}">
          <x14:formula1>
            <xm:f>Listas!$C$2:$C$9</xm:f>
          </x14:formula1>
          <xm:sqref>B103 C11:C1048576</xm:sqref>
        </x14:dataValidation>
        <x14:dataValidation type="list" allowBlank="1" showInputMessage="1" showErrorMessage="1" xr:uid="{A40716E0-948B-4113-9D3B-FB99F53EE87B}">
          <x14:formula1>
            <xm:f>Listas!$D$2:$D$36</xm:f>
          </x14:formula1>
          <xm:sqref>D45</xm:sqref>
        </x14:dataValidation>
        <x14:dataValidation type="list" allowBlank="1" showInputMessage="1" showErrorMessage="1" xr:uid="{480FCB2A-AFE0-4E09-AD9A-B13C2EBE3C0C}">
          <x14:formula1>
            <xm:f>Listas!$D$2:$D$37</xm:f>
          </x14:formula1>
          <xm:sqref>Z260:Z1048576 D11:D1048576</xm:sqref>
        </x14:dataValidation>
        <x14:dataValidation type="list" allowBlank="1" showInputMessage="1" showErrorMessage="1" xr:uid="{5E2818F0-EB9B-48FD-8AC4-46911C1E7020}">
          <x14:formula1>
            <xm:f>Listas!$H$2:$H$3</xm:f>
          </x14:formula1>
          <xm:sqref>I260:I1048576</xm:sqref>
        </x14:dataValidation>
        <x14:dataValidation type="list" allowBlank="1" showInputMessage="1" showErrorMessage="1" xr:uid="{3AD1D204-CC20-496A-9F40-4AD037637E6E}">
          <x14:formula1>
            <xm:f>Listas!$A$2:$A$6</xm:f>
          </x14:formula1>
          <xm:sqref>E260:E1048576</xm:sqref>
        </x14:dataValidation>
        <x14:dataValidation type="list" allowBlank="1" showInputMessage="1" showErrorMessage="1" xr:uid="{DE0C1EB7-0391-4616-B9AF-002514055459}">
          <x14:formula1>
            <xm:f>Listas!$F$2:$F$18</xm:f>
          </x14:formula1>
          <xm:sqref>F260:F1048576</xm:sqref>
        </x14:dataValidation>
        <x14:dataValidation type="list" allowBlank="1" showInputMessage="1" showErrorMessage="1" xr:uid="{287EBD03-C010-4468-AB9F-3444E58782F3}">
          <x14:formula1>
            <xm:f>Listas!$J$2:$J$18</xm:f>
          </x14:formula1>
          <xm:sqref>CQ11:CQ1048576</xm:sqref>
        </x14:dataValidation>
        <x14:dataValidation type="list" allowBlank="1" showInputMessage="1" showErrorMessage="1" xr:uid="{963152CE-6DA2-4130-A5F9-1982612C4159}">
          <x14:formula1>
            <xm:f>Listas!$L$11:$L$12</xm:f>
          </x14:formula1>
          <xm:sqref>P11:P1048576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2B897-44F0-4122-AA87-C9DAF8C98B4B}">
  <dimension ref="A1:BT268"/>
  <sheetViews>
    <sheetView zoomScaleNormal="100" workbookViewId="0">
      <pane xSplit="3" ySplit="4" topLeftCell="AZ5" activePane="bottomRight" state="frozen"/>
      <selection pane="topRight" activeCell="C1" sqref="C1"/>
      <selection pane="bottomLeft" activeCell="A5" sqref="A5"/>
      <selection pane="bottomRight" activeCell="BH5" sqref="BH5"/>
    </sheetView>
  </sheetViews>
  <sheetFormatPr baseColWidth="10" defaultColWidth="11.42578125" defaultRowHeight="12" x14ac:dyDescent="0.25"/>
  <cols>
    <col min="1" max="1" width="6.28515625" style="150" customWidth="1"/>
    <col min="2" max="3" width="15.5703125" style="151" customWidth="1"/>
    <col min="4" max="4" width="19.140625" style="152" customWidth="1"/>
    <col min="5" max="5" width="17.85546875" style="152" customWidth="1"/>
    <col min="6" max="6" width="35.5703125" style="152" customWidth="1"/>
    <col min="7" max="7" width="6.5703125" style="151" customWidth="1"/>
    <col min="8" max="8" width="8.28515625" style="152" customWidth="1"/>
    <col min="9" max="9" width="32.7109375" style="152" customWidth="1"/>
    <col min="10" max="10" width="21.42578125" style="152" customWidth="1"/>
    <col min="11" max="11" width="59.7109375" style="152" customWidth="1"/>
    <col min="12" max="12" width="34.5703125" style="152" customWidth="1"/>
    <col min="13" max="13" width="7.5703125" style="151" customWidth="1"/>
    <col min="14" max="14" width="33.5703125" style="152" customWidth="1"/>
    <col min="15" max="15" width="8.85546875" style="151" customWidth="1"/>
    <col min="16" max="17" width="7.28515625" style="153" customWidth="1"/>
    <col min="18" max="18" width="7.28515625" style="151" customWidth="1"/>
    <col min="19" max="20" width="7.28515625" style="153" customWidth="1"/>
    <col min="21" max="21" width="7.28515625" style="151" customWidth="1"/>
    <col min="22" max="23" width="7.28515625" style="153" customWidth="1"/>
    <col min="24" max="24" width="7.28515625" style="151" customWidth="1"/>
    <col min="25" max="26" width="7.28515625" style="153" customWidth="1"/>
    <col min="27" max="27" width="7.28515625" style="151" customWidth="1"/>
    <col min="28" max="29" width="7.28515625" style="153" customWidth="1"/>
    <col min="30" max="30" width="7.28515625" style="151" customWidth="1"/>
    <col min="31" max="31" width="46.5703125" style="152" customWidth="1"/>
    <col min="32" max="32" width="15.85546875" style="154" customWidth="1"/>
    <col min="33" max="33" width="14" style="154" customWidth="1"/>
    <col min="34" max="34" width="44.85546875" style="152" customWidth="1"/>
    <col min="35" max="35" width="13.85546875" style="152" customWidth="1"/>
    <col min="36" max="36" width="45.85546875" style="152" customWidth="1"/>
    <col min="37" max="37" width="21.5703125" style="155" customWidth="1"/>
    <col min="38" max="38" width="16.42578125" style="155" customWidth="1"/>
    <col min="39" max="39" width="17.42578125" style="160" customWidth="1"/>
    <col min="40" max="42" width="15" style="160" customWidth="1"/>
    <col min="43" max="43" width="9" style="161" customWidth="1"/>
    <col min="44" max="44" width="9" style="158" customWidth="1"/>
    <col min="45" max="45" width="29.28515625" style="152" customWidth="1"/>
    <col min="46" max="46" width="13.42578125" style="159" customWidth="1"/>
    <col min="47" max="47" width="17.42578125" style="152" customWidth="1"/>
    <col min="48" max="48" width="11.7109375" style="152" customWidth="1"/>
    <col min="49" max="49" width="20.5703125" style="152" customWidth="1"/>
    <col min="50" max="52" width="15.7109375" style="160" customWidth="1"/>
    <col min="53" max="53" width="16.7109375" style="160" customWidth="1"/>
    <col min="54" max="64" width="15.7109375" style="160" customWidth="1"/>
    <col min="65" max="65" width="17.28515625" style="160" customWidth="1"/>
    <col min="66" max="66" width="15.7109375" style="160" customWidth="1"/>
    <col min="67" max="67" width="25" style="152" customWidth="1"/>
    <col min="68" max="68" width="33.28515625" style="152" customWidth="1"/>
    <col min="69" max="69" width="14.42578125" style="152" customWidth="1"/>
    <col min="70" max="70" width="21.5703125" style="152" customWidth="1"/>
    <col min="71" max="71" width="19.28515625" style="152" customWidth="1"/>
    <col min="72" max="72" width="22.85546875" style="152" customWidth="1"/>
    <col min="73" max="16384" width="11.42578125" style="152"/>
  </cols>
  <sheetData>
    <row r="1" spans="1:72" s="37" customFormat="1" x14ac:dyDescent="0.2">
      <c r="A1" s="27" t="s">
        <v>0</v>
      </c>
      <c r="B1" s="28" t="s">
        <v>115</v>
      </c>
      <c r="C1" s="28" t="s">
        <v>115</v>
      </c>
      <c r="D1" s="28" t="s">
        <v>115</v>
      </c>
      <c r="E1" s="28" t="s">
        <v>115</v>
      </c>
      <c r="F1" s="28" t="s">
        <v>115</v>
      </c>
      <c r="G1" s="28" t="s">
        <v>121</v>
      </c>
      <c r="H1" s="28" t="s">
        <v>115</v>
      </c>
      <c r="I1" s="28" t="s">
        <v>115</v>
      </c>
      <c r="J1" s="28" t="s">
        <v>115</v>
      </c>
      <c r="K1" s="28" t="s">
        <v>115</v>
      </c>
      <c r="L1" s="28" t="s">
        <v>115</v>
      </c>
      <c r="M1" s="28" t="s">
        <v>121</v>
      </c>
      <c r="N1" s="28" t="s">
        <v>115</v>
      </c>
      <c r="O1" s="28" t="s">
        <v>121</v>
      </c>
      <c r="P1" s="29" t="s">
        <v>121</v>
      </c>
      <c r="Q1" s="229" t="s">
        <v>120</v>
      </c>
      <c r="R1" s="35" t="s">
        <v>114</v>
      </c>
      <c r="S1" s="29" t="s">
        <v>121</v>
      </c>
      <c r="T1" s="229" t="s">
        <v>120</v>
      </c>
      <c r="U1" s="35" t="s">
        <v>114</v>
      </c>
      <c r="V1" s="29" t="s">
        <v>121</v>
      </c>
      <c r="W1" s="229" t="s">
        <v>120</v>
      </c>
      <c r="X1" s="35" t="s">
        <v>114</v>
      </c>
      <c r="Y1" s="29" t="s">
        <v>121</v>
      </c>
      <c r="Z1" s="229" t="s">
        <v>120</v>
      </c>
      <c r="AA1" s="35" t="s">
        <v>114</v>
      </c>
      <c r="AB1" s="29" t="s">
        <v>121</v>
      </c>
      <c r="AC1" s="229" t="s">
        <v>120</v>
      </c>
      <c r="AD1" s="35" t="s">
        <v>114</v>
      </c>
      <c r="AE1" s="30" t="s">
        <v>1</v>
      </c>
      <c r="AF1" s="31" t="s">
        <v>1</v>
      </c>
      <c r="AG1" s="31" t="s">
        <v>2</v>
      </c>
      <c r="AH1" s="30" t="s">
        <v>1</v>
      </c>
      <c r="AI1" s="30" t="s">
        <v>1</v>
      </c>
      <c r="AJ1" s="32" t="s">
        <v>1</v>
      </c>
      <c r="AK1" s="30" t="s">
        <v>3</v>
      </c>
      <c r="AL1" s="32" t="s">
        <v>1</v>
      </c>
      <c r="AM1" s="33" t="s">
        <v>3</v>
      </c>
      <c r="AN1" s="34" t="s">
        <v>3</v>
      </c>
      <c r="AO1" s="34" t="s">
        <v>3</v>
      </c>
      <c r="AP1" s="34" t="s">
        <v>3</v>
      </c>
      <c r="AQ1" s="35" t="s">
        <v>114</v>
      </c>
      <c r="AR1" s="35" t="s">
        <v>114</v>
      </c>
      <c r="AS1" s="32" t="s">
        <v>1</v>
      </c>
      <c r="AT1" s="32" t="s">
        <v>158</v>
      </c>
      <c r="AU1" s="32" t="s">
        <v>1</v>
      </c>
      <c r="AV1" s="32" t="s">
        <v>1</v>
      </c>
      <c r="AW1" s="32" t="s">
        <v>1</v>
      </c>
      <c r="AX1" s="33" t="s">
        <v>3</v>
      </c>
      <c r="AY1" s="33" t="s">
        <v>3</v>
      </c>
      <c r="AZ1" s="33" t="s">
        <v>3</v>
      </c>
      <c r="BA1" s="33" t="s">
        <v>3</v>
      </c>
      <c r="BB1" s="33" t="s">
        <v>3</v>
      </c>
      <c r="BC1" s="33" t="s">
        <v>3</v>
      </c>
      <c r="BD1" s="33" t="s">
        <v>3</v>
      </c>
      <c r="BE1" s="33" t="s">
        <v>3</v>
      </c>
      <c r="BF1" s="33" t="s">
        <v>3</v>
      </c>
      <c r="BG1" s="33" t="s">
        <v>3</v>
      </c>
      <c r="BH1" s="33" t="s">
        <v>3</v>
      </c>
      <c r="BI1" s="33" t="s">
        <v>3</v>
      </c>
      <c r="BJ1" s="33" t="s">
        <v>3</v>
      </c>
      <c r="BK1" s="33" t="s">
        <v>3</v>
      </c>
      <c r="BL1" s="33" t="s">
        <v>3</v>
      </c>
      <c r="BM1" s="33" t="s">
        <v>3</v>
      </c>
      <c r="BN1" s="36" t="s">
        <v>114</v>
      </c>
      <c r="BO1" s="28" t="s">
        <v>121</v>
      </c>
      <c r="BP1" s="28" t="s">
        <v>121</v>
      </c>
      <c r="BQ1" s="28" t="s">
        <v>121</v>
      </c>
      <c r="BR1" s="28" t="s">
        <v>121</v>
      </c>
      <c r="BS1" s="28" t="s">
        <v>121</v>
      </c>
      <c r="BT1" s="28" t="s">
        <v>121</v>
      </c>
    </row>
    <row r="2" spans="1:72" s="37" customFormat="1" ht="60.75" thickBot="1" x14ac:dyDescent="0.25">
      <c r="A2" s="38" t="s">
        <v>112</v>
      </c>
      <c r="B2" s="39" t="s">
        <v>111</v>
      </c>
      <c r="C2" s="39" t="s">
        <v>165</v>
      </c>
      <c r="D2" s="39" t="s">
        <v>109</v>
      </c>
      <c r="E2" s="39" t="s">
        <v>113</v>
      </c>
      <c r="F2" s="39" t="s">
        <v>310</v>
      </c>
      <c r="G2" s="39" t="s">
        <v>2187</v>
      </c>
      <c r="H2" s="39" t="s">
        <v>116</v>
      </c>
      <c r="I2" s="39" t="s">
        <v>117</v>
      </c>
      <c r="J2" s="39" t="s">
        <v>1564</v>
      </c>
      <c r="K2" s="39" t="s">
        <v>1320</v>
      </c>
      <c r="L2" s="39" t="s">
        <v>118</v>
      </c>
      <c r="M2" s="39" t="s">
        <v>119</v>
      </c>
      <c r="N2" s="39" t="s">
        <v>118</v>
      </c>
      <c r="O2" s="39" t="s">
        <v>119</v>
      </c>
      <c r="P2" s="40" t="s">
        <v>204</v>
      </c>
      <c r="Q2" s="40" t="s">
        <v>202</v>
      </c>
      <c r="R2" s="39" t="s">
        <v>1773</v>
      </c>
      <c r="S2" s="40" t="s">
        <v>1771</v>
      </c>
      <c r="T2" s="40" t="s">
        <v>1772</v>
      </c>
      <c r="U2" s="39" t="s">
        <v>1774</v>
      </c>
      <c r="V2" s="40" t="s">
        <v>1775</v>
      </c>
      <c r="W2" s="40" t="s">
        <v>1781</v>
      </c>
      <c r="X2" s="39" t="s">
        <v>1782</v>
      </c>
      <c r="Y2" s="40" t="s">
        <v>1776</v>
      </c>
      <c r="Z2" s="40" t="s">
        <v>1783</v>
      </c>
      <c r="AA2" s="39" t="s">
        <v>1784</v>
      </c>
      <c r="AB2" s="40" t="s">
        <v>1787</v>
      </c>
      <c r="AC2" s="40" t="s">
        <v>1788</v>
      </c>
      <c r="AD2" s="39" t="s">
        <v>1789</v>
      </c>
      <c r="AE2" s="39" t="s">
        <v>126</v>
      </c>
      <c r="AF2" s="41" t="s">
        <v>154</v>
      </c>
      <c r="AG2" s="41" t="s">
        <v>1793</v>
      </c>
      <c r="AH2" s="39" t="s">
        <v>127</v>
      </c>
      <c r="AI2" s="39" t="s">
        <v>128</v>
      </c>
      <c r="AJ2" s="39" t="s">
        <v>1196</v>
      </c>
      <c r="AK2" s="39" t="s">
        <v>129</v>
      </c>
      <c r="AL2" s="39" t="s">
        <v>1193</v>
      </c>
      <c r="AM2" s="42" t="s">
        <v>130</v>
      </c>
      <c r="AN2" s="42" t="s">
        <v>215</v>
      </c>
      <c r="AO2" s="42" t="s">
        <v>131</v>
      </c>
      <c r="AP2" s="42" t="s">
        <v>132</v>
      </c>
      <c r="AQ2" s="39" t="s">
        <v>133</v>
      </c>
      <c r="AR2" s="39" t="s">
        <v>133</v>
      </c>
      <c r="AS2" s="39" t="s">
        <v>152</v>
      </c>
      <c r="AT2" s="39" t="s">
        <v>159</v>
      </c>
      <c r="AU2" s="39" t="s">
        <v>162</v>
      </c>
      <c r="AV2" s="39" t="s">
        <v>161</v>
      </c>
      <c r="AW2" s="39" t="s">
        <v>1794</v>
      </c>
      <c r="AX2" s="42" t="s">
        <v>216</v>
      </c>
      <c r="AY2" s="42" t="s">
        <v>218</v>
      </c>
      <c r="AZ2" s="42" t="s">
        <v>219</v>
      </c>
      <c r="BA2" s="42" t="s">
        <v>219</v>
      </c>
      <c r="BB2" s="42" t="s">
        <v>220</v>
      </c>
      <c r="BC2" s="42" t="s">
        <v>221</v>
      </c>
      <c r="BD2" s="42" t="s">
        <v>222</v>
      </c>
      <c r="BE2" s="42" t="s">
        <v>223</v>
      </c>
      <c r="BF2" s="42" t="s">
        <v>224</v>
      </c>
      <c r="BG2" s="42" t="s">
        <v>225</v>
      </c>
      <c r="BH2" s="42" t="s">
        <v>226</v>
      </c>
      <c r="BI2" s="42" t="s">
        <v>227</v>
      </c>
      <c r="BJ2" s="42" t="s">
        <v>229</v>
      </c>
      <c r="BK2" s="42" t="s">
        <v>230</v>
      </c>
      <c r="BL2" s="42" t="s">
        <v>231</v>
      </c>
      <c r="BM2" s="42" t="s">
        <v>232</v>
      </c>
      <c r="BN2" s="42" t="s">
        <v>217</v>
      </c>
      <c r="BO2" s="39" t="s">
        <v>1225</v>
      </c>
      <c r="BP2" s="39" t="s">
        <v>1227</v>
      </c>
      <c r="BQ2" s="39" t="s">
        <v>1174</v>
      </c>
      <c r="BR2" s="39" t="s">
        <v>1228</v>
      </c>
      <c r="BS2" s="39" t="s">
        <v>125</v>
      </c>
      <c r="BT2" s="39" t="s">
        <v>1232</v>
      </c>
    </row>
    <row r="3" spans="1:72" s="46" customFormat="1" ht="24" x14ac:dyDescent="0.2">
      <c r="A3" s="43" t="s">
        <v>107</v>
      </c>
      <c r="B3" s="436" t="s">
        <v>167</v>
      </c>
      <c r="C3" s="437"/>
      <c r="D3" s="44" t="s">
        <v>108</v>
      </c>
      <c r="E3" s="45" t="s">
        <v>110</v>
      </c>
      <c r="F3" s="450" t="s">
        <v>2033</v>
      </c>
      <c r="G3" s="450"/>
      <c r="H3" s="441" t="s">
        <v>311</v>
      </c>
      <c r="I3" s="441"/>
      <c r="J3" s="441"/>
      <c r="K3" s="441"/>
      <c r="L3" s="441"/>
      <c r="M3" s="441"/>
      <c r="N3" s="441"/>
      <c r="O3" s="441"/>
      <c r="P3" s="446" t="s">
        <v>123</v>
      </c>
      <c r="Q3" s="447"/>
      <c r="R3" s="447"/>
      <c r="S3" s="447"/>
      <c r="T3" s="447"/>
      <c r="U3" s="447"/>
      <c r="V3" s="447"/>
      <c r="W3" s="447"/>
      <c r="X3" s="447"/>
      <c r="Y3" s="447"/>
      <c r="Z3" s="447"/>
      <c r="AA3" s="447"/>
      <c r="AB3" s="447"/>
      <c r="AC3" s="448"/>
      <c r="AD3" s="437"/>
      <c r="AE3" s="442" t="s">
        <v>1767</v>
      </c>
      <c r="AF3" s="443"/>
      <c r="AG3" s="443"/>
      <c r="AH3" s="444"/>
      <c r="AI3" s="444"/>
      <c r="AJ3" s="445"/>
      <c r="AK3" s="451" t="s">
        <v>1768</v>
      </c>
      <c r="AL3" s="452"/>
      <c r="AM3" s="453"/>
      <c r="AN3" s="453"/>
      <c r="AO3" s="453"/>
      <c r="AP3" s="453"/>
      <c r="AQ3" s="453"/>
      <c r="AR3" s="453"/>
      <c r="AS3" s="454"/>
      <c r="AT3" s="449" t="s">
        <v>1769</v>
      </c>
      <c r="AU3" s="449"/>
      <c r="AV3" s="449"/>
      <c r="AW3" s="449"/>
      <c r="AX3" s="438" t="s">
        <v>1770</v>
      </c>
      <c r="AY3" s="439"/>
      <c r="AZ3" s="439"/>
      <c r="BA3" s="439"/>
      <c r="BB3" s="439"/>
      <c r="BC3" s="439"/>
      <c r="BD3" s="439"/>
      <c r="BE3" s="439"/>
      <c r="BF3" s="439"/>
      <c r="BG3" s="439"/>
      <c r="BH3" s="439"/>
      <c r="BI3" s="439"/>
      <c r="BJ3" s="439"/>
      <c r="BK3" s="439"/>
      <c r="BL3" s="439"/>
      <c r="BM3" s="439"/>
      <c r="BN3" s="440"/>
      <c r="BO3" s="434" t="s">
        <v>1229</v>
      </c>
      <c r="BP3" s="435"/>
      <c r="BQ3" s="432" t="s">
        <v>1233</v>
      </c>
      <c r="BR3" s="433"/>
      <c r="BS3" s="230" t="s">
        <v>124</v>
      </c>
      <c r="BT3" s="231" t="s">
        <v>1230</v>
      </c>
    </row>
    <row r="4" spans="1:72" s="59" customFormat="1" ht="24" x14ac:dyDescent="0.25">
      <c r="A4" s="47" t="s">
        <v>101</v>
      </c>
      <c r="B4" s="48" t="s">
        <v>168</v>
      </c>
      <c r="C4" s="49" t="s">
        <v>166</v>
      </c>
      <c r="D4" s="50" t="s">
        <v>309</v>
      </c>
      <c r="E4" s="51" t="s">
        <v>1763</v>
      </c>
      <c r="F4" s="51" t="s">
        <v>1762</v>
      </c>
      <c r="G4" s="51" t="s">
        <v>1764</v>
      </c>
      <c r="H4" s="51" t="s">
        <v>177</v>
      </c>
      <c r="I4" s="51" t="s">
        <v>1313</v>
      </c>
      <c r="J4" s="51" t="s">
        <v>1563</v>
      </c>
      <c r="K4" s="51" t="s">
        <v>1319</v>
      </c>
      <c r="L4" s="51" t="s">
        <v>312</v>
      </c>
      <c r="M4" s="51" t="s">
        <v>1765</v>
      </c>
      <c r="N4" s="51" t="s">
        <v>151</v>
      </c>
      <c r="O4" s="51" t="s">
        <v>122</v>
      </c>
      <c r="P4" s="52">
        <v>2024</v>
      </c>
      <c r="Q4" s="232" t="s">
        <v>1766</v>
      </c>
      <c r="R4" s="49" t="s">
        <v>203</v>
      </c>
      <c r="S4" s="52">
        <v>2025</v>
      </c>
      <c r="T4" s="232" t="s">
        <v>1777</v>
      </c>
      <c r="U4" s="49" t="s">
        <v>1778</v>
      </c>
      <c r="V4" s="52">
        <v>2026</v>
      </c>
      <c r="W4" s="232" t="s">
        <v>1779</v>
      </c>
      <c r="X4" s="49" t="s">
        <v>1780</v>
      </c>
      <c r="Y4" s="52">
        <v>2027</v>
      </c>
      <c r="Z4" s="232" t="s">
        <v>1786</v>
      </c>
      <c r="AA4" s="49" t="s">
        <v>1785</v>
      </c>
      <c r="AB4" s="233" t="s">
        <v>1792</v>
      </c>
      <c r="AC4" s="232" t="s">
        <v>1790</v>
      </c>
      <c r="AD4" s="49" t="s">
        <v>1791</v>
      </c>
      <c r="AE4" s="53" t="s">
        <v>102</v>
      </c>
      <c r="AF4" s="54" t="s">
        <v>153</v>
      </c>
      <c r="AG4" s="54" t="s">
        <v>313</v>
      </c>
      <c r="AH4" s="55" t="s">
        <v>1200</v>
      </c>
      <c r="AI4" s="55" t="s">
        <v>5</v>
      </c>
      <c r="AJ4" s="47" t="s">
        <v>1195</v>
      </c>
      <c r="AK4" s="48" t="s">
        <v>106</v>
      </c>
      <c r="AL4" s="53" t="s">
        <v>2095</v>
      </c>
      <c r="AM4" s="56" t="s">
        <v>103</v>
      </c>
      <c r="AN4" s="56" t="s">
        <v>104</v>
      </c>
      <c r="AO4" s="56" t="s">
        <v>1192</v>
      </c>
      <c r="AP4" s="56" t="s">
        <v>105</v>
      </c>
      <c r="AQ4" s="55" t="s">
        <v>134</v>
      </c>
      <c r="AR4" s="55" t="s">
        <v>1255</v>
      </c>
      <c r="AS4" s="49" t="s">
        <v>314</v>
      </c>
      <c r="AT4" s="53" t="s">
        <v>155</v>
      </c>
      <c r="AU4" s="55" t="s">
        <v>157</v>
      </c>
      <c r="AV4" s="55" t="s">
        <v>160</v>
      </c>
      <c r="AW4" s="47" t="s">
        <v>156</v>
      </c>
      <c r="AX4" s="57" t="s">
        <v>135</v>
      </c>
      <c r="AY4" s="56" t="s">
        <v>136</v>
      </c>
      <c r="AZ4" s="56" t="s">
        <v>137</v>
      </c>
      <c r="BA4" s="56" t="s">
        <v>138</v>
      </c>
      <c r="BB4" s="56" t="s">
        <v>139</v>
      </c>
      <c r="BC4" s="56" t="s">
        <v>140</v>
      </c>
      <c r="BD4" s="56" t="s">
        <v>141</v>
      </c>
      <c r="BE4" s="56" t="s">
        <v>142</v>
      </c>
      <c r="BF4" s="56" t="s">
        <v>143</v>
      </c>
      <c r="BG4" s="56" t="s">
        <v>144</v>
      </c>
      <c r="BH4" s="56" t="s">
        <v>145</v>
      </c>
      <c r="BI4" s="56" t="s">
        <v>228</v>
      </c>
      <c r="BJ4" s="56" t="s">
        <v>146</v>
      </c>
      <c r="BK4" s="56" t="s">
        <v>147</v>
      </c>
      <c r="BL4" s="56" t="s">
        <v>148</v>
      </c>
      <c r="BM4" s="56" t="s">
        <v>150</v>
      </c>
      <c r="BN4" s="58" t="s">
        <v>149</v>
      </c>
      <c r="BO4" s="234" t="s">
        <v>1224</v>
      </c>
      <c r="BP4" s="235" t="s">
        <v>1226</v>
      </c>
      <c r="BQ4" s="48" t="s">
        <v>1234</v>
      </c>
      <c r="BR4" s="49" t="s">
        <v>308</v>
      </c>
      <c r="BS4" s="236" t="s">
        <v>4</v>
      </c>
      <c r="BT4" s="237" t="s">
        <v>1231</v>
      </c>
    </row>
    <row r="5" spans="1:72" s="69" customFormat="1" ht="84" x14ac:dyDescent="0.25">
      <c r="A5" s="60" t="s">
        <v>315</v>
      </c>
      <c r="B5" s="60" t="s">
        <v>14</v>
      </c>
      <c r="C5" s="60" t="s">
        <v>1205</v>
      </c>
      <c r="D5" s="60" t="s">
        <v>249</v>
      </c>
      <c r="E5" s="61" t="s">
        <v>257</v>
      </c>
      <c r="F5" s="61" t="s">
        <v>570</v>
      </c>
      <c r="G5" s="62">
        <v>1202</v>
      </c>
      <c r="H5" s="63" t="s">
        <v>201</v>
      </c>
      <c r="I5" s="63" t="s">
        <v>598</v>
      </c>
      <c r="J5" s="60" t="s">
        <v>1565</v>
      </c>
      <c r="K5" s="60" t="s">
        <v>1562</v>
      </c>
      <c r="L5" s="60" t="s">
        <v>88</v>
      </c>
      <c r="M5" s="62">
        <v>1202003</v>
      </c>
      <c r="N5" s="60" t="s">
        <v>89</v>
      </c>
      <c r="O5" s="62">
        <v>120200300</v>
      </c>
      <c r="P5" s="64">
        <v>1</v>
      </c>
      <c r="Q5" s="238">
        <v>0.6</v>
      </c>
      <c r="R5" s="219">
        <f t="shared" ref="R5:R36" si="0">Q5/P5</f>
        <v>0.6</v>
      </c>
      <c r="S5" s="64">
        <v>1</v>
      </c>
      <c r="T5" s="238"/>
      <c r="U5" s="219">
        <f t="shared" ref="U5:U36" si="1">T5/M5</f>
        <v>0</v>
      </c>
      <c r="V5" s="64">
        <v>1</v>
      </c>
      <c r="W5" s="238"/>
      <c r="X5" s="219">
        <f t="shared" ref="X5:X36" si="2">W5/P5</f>
        <v>0</v>
      </c>
      <c r="Y5" s="64">
        <v>1</v>
      </c>
      <c r="Z5" s="238"/>
      <c r="AA5" s="219">
        <f t="shared" ref="AA5:AA36" si="3">Z5/S5</f>
        <v>0</v>
      </c>
      <c r="AB5" s="64">
        <v>1</v>
      </c>
      <c r="AC5" s="238">
        <f t="shared" ref="AC5:AC36" si="4">Q5+T5+W5+Z5</f>
        <v>0.6</v>
      </c>
      <c r="AD5" s="219">
        <f t="shared" ref="AD5:AD36" si="5">AC5/AB5</f>
        <v>0.6</v>
      </c>
      <c r="AE5" s="60" t="s">
        <v>1798</v>
      </c>
      <c r="AF5" s="65" t="s">
        <v>1194</v>
      </c>
      <c r="AG5" s="65" t="s">
        <v>2177</v>
      </c>
      <c r="AH5" s="60" t="s">
        <v>1799</v>
      </c>
      <c r="AI5" s="60" t="s">
        <v>1236</v>
      </c>
      <c r="AJ5" s="60"/>
      <c r="AK5" s="66" t="s">
        <v>176</v>
      </c>
      <c r="AL5" s="66" t="s">
        <v>1795</v>
      </c>
      <c r="AM5" s="67">
        <v>137500000</v>
      </c>
      <c r="AN5" s="67">
        <v>0</v>
      </c>
      <c r="AO5" s="67">
        <v>0</v>
      </c>
      <c r="AP5" s="67">
        <v>0</v>
      </c>
      <c r="AQ5" s="22">
        <f>AP5/AM5</f>
        <v>0</v>
      </c>
      <c r="AR5" s="22">
        <f>AN5/AM5</f>
        <v>0</v>
      </c>
      <c r="AS5" s="60" t="s">
        <v>1796</v>
      </c>
      <c r="AT5" s="68"/>
      <c r="AU5" s="60"/>
      <c r="AV5" s="60"/>
      <c r="AW5" s="60"/>
      <c r="AX5" s="67">
        <v>137500000</v>
      </c>
      <c r="AY5" s="67">
        <v>0</v>
      </c>
      <c r="AZ5" s="67">
        <v>0</v>
      </c>
      <c r="BA5" s="67">
        <v>0</v>
      </c>
      <c r="BB5" s="67">
        <v>0</v>
      </c>
      <c r="BC5" s="67">
        <v>0</v>
      </c>
      <c r="BD5" s="67">
        <v>0</v>
      </c>
      <c r="BE5" s="67">
        <v>0</v>
      </c>
      <c r="BF5" s="67">
        <v>0</v>
      </c>
      <c r="BG5" s="67">
        <v>0</v>
      </c>
      <c r="BH5" s="67">
        <v>0</v>
      </c>
      <c r="BI5" s="67">
        <v>0</v>
      </c>
      <c r="BJ5" s="67">
        <v>0</v>
      </c>
      <c r="BK5" s="67">
        <v>0</v>
      </c>
      <c r="BL5" s="67">
        <v>0</v>
      </c>
      <c r="BM5" s="67">
        <v>0</v>
      </c>
      <c r="BN5" s="67">
        <f t="shared" ref="BN5:BN36" si="6">AX5+AY5+AZ5+BA5+BB5+BC5+BD5+BE5+BF5+BG5+BH5+BI5+BJ5+BK5+BL5+BM5</f>
        <v>137500000</v>
      </c>
      <c r="BO5" s="239" t="s">
        <v>259</v>
      </c>
      <c r="BP5" s="239" t="s">
        <v>1247</v>
      </c>
      <c r="BQ5" s="239" t="s">
        <v>254</v>
      </c>
      <c r="BR5" s="239" t="s">
        <v>257</v>
      </c>
      <c r="BS5" s="239" t="s">
        <v>305</v>
      </c>
      <c r="BT5" s="239" t="s">
        <v>1249</v>
      </c>
    </row>
    <row r="6" spans="1:72" s="69" customFormat="1" ht="48" x14ac:dyDescent="0.25">
      <c r="A6" s="70" t="s">
        <v>316</v>
      </c>
      <c r="B6" s="70" t="s">
        <v>7</v>
      </c>
      <c r="C6" s="70" t="s">
        <v>14</v>
      </c>
      <c r="D6" s="70" t="s">
        <v>249</v>
      </c>
      <c r="E6" s="71" t="s">
        <v>257</v>
      </c>
      <c r="F6" s="70" t="s">
        <v>570</v>
      </c>
      <c r="G6" s="72">
        <v>1202</v>
      </c>
      <c r="H6" s="70" t="s">
        <v>201</v>
      </c>
      <c r="I6" s="73" t="s">
        <v>599</v>
      </c>
      <c r="J6" s="70" t="s">
        <v>1711</v>
      </c>
      <c r="K6" s="73" t="s">
        <v>1321</v>
      </c>
      <c r="L6" s="70" t="s">
        <v>88</v>
      </c>
      <c r="M6" s="72">
        <v>1202003</v>
      </c>
      <c r="N6" s="70" t="s">
        <v>834</v>
      </c>
      <c r="O6" s="72">
        <v>120200301</v>
      </c>
      <c r="P6" s="74">
        <v>0</v>
      </c>
      <c r="Q6" s="240">
        <v>0</v>
      </c>
      <c r="R6" s="220" t="e">
        <f t="shared" si="0"/>
        <v>#DIV/0!</v>
      </c>
      <c r="S6" s="74">
        <v>0.7</v>
      </c>
      <c r="T6" s="240"/>
      <c r="U6" s="220">
        <f t="shared" si="1"/>
        <v>0</v>
      </c>
      <c r="V6" s="74">
        <v>0.3</v>
      </c>
      <c r="W6" s="240"/>
      <c r="X6" s="220" t="e">
        <f t="shared" si="2"/>
        <v>#DIV/0!</v>
      </c>
      <c r="Y6" s="74">
        <v>0</v>
      </c>
      <c r="Z6" s="240"/>
      <c r="AA6" s="220">
        <f t="shared" si="3"/>
        <v>0</v>
      </c>
      <c r="AB6" s="97">
        <f>P6+S6+V6+Y6</f>
        <v>1</v>
      </c>
      <c r="AC6" s="240">
        <f t="shared" si="4"/>
        <v>0</v>
      </c>
      <c r="AD6" s="220">
        <f t="shared" si="5"/>
        <v>0</v>
      </c>
      <c r="AE6" s="71" t="s">
        <v>2143</v>
      </c>
      <c r="AF6" s="75" t="s">
        <v>1204</v>
      </c>
      <c r="AG6" s="75" t="s">
        <v>1204</v>
      </c>
      <c r="AH6" s="71" t="s">
        <v>1800</v>
      </c>
      <c r="AI6" s="70" t="s">
        <v>1211</v>
      </c>
      <c r="AJ6" s="71"/>
      <c r="AK6" s="76" t="s">
        <v>2143</v>
      </c>
      <c r="AL6" s="76" t="s">
        <v>1204</v>
      </c>
      <c r="AM6" s="77">
        <v>0</v>
      </c>
      <c r="AN6" s="77">
        <v>0</v>
      </c>
      <c r="AO6" s="77">
        <v>0</v>
      </c>
      <c r="AP6" s="77">
        <v>0</v>
      </c>
      <c r="AQ6" s="23" t="e">
        <f>AP6/AM6</f>
        <v>#DIV/0!</v>
      </c>
      <c r="AR6" s="23" t="e">
        <f>AN6/AM6</f>
        <v>#DIV/0!</v>
      </c>
      <c r="AS6" s="70"/>
      <c r="AT6" s="78"/>
      <c r="AU6" s="70"/>
      <c r="AV6" s="70"/>
      <c r="AW6" s="70"/>
      <c r="AX6" s="77">
        <v>0</v>
      </c>
      <c r="AY6" s="77">
        <v>0</v>
      </c>
      <c r="AZ6" s="77">
        <v>0</v>
      </c>
      <c r="BA6" s="77">
        <v>0</v>
      </c>
      <c r="BB6" s="77">
        <v>0</v>
      </c>
      <c r="BC6" s="77">
        <v>0</v>
      </c>
      <c r="BD6" s="77">
        <v>0</v>
      </c>
      <c r="BE6" s="77">
        <v>0</v>
      </c>
      <c r="BF6" s="77">
        <v>0</v>
      </c>
      <c r="BG6" s="77">
        <v>0</v>
      </c>
      <c r="BH6" s="77">
        <v>0</v>
      </c>
      <c r="BI6" s="77">
        <v>0</v>
      </c>
      <c r="BJ6" s="77">
        <v>0</v>
      </c>
      <c r="BK6" s="77">
        <v>0</v>
      </c>
      <c r="BL6" s="77">
        <v>0</v>
      </c>
      <c r="BM6" s="77">
        <v>0</v>
      </c>
      <c r="BN6" s="77">
        <f t="shared" si="6"/>
        <v>0</v>
      </c>
      <c r="BO6" s="163" t="s">
        <v>259</v>
      </c>
      <c r="BP6" s="163" t="s">
        <v>1247</v>
      </c>
      <c r="BQ6" s="163" t="s">
        <v>254</v>
      </c>
      <c r="BR6" s="163" t="s">
        <v>257</v>
      </c>
      <c r="BS6" s="163" t="s">
        <v>305</v>
      </c>
      <c r="BT6" s="163" t="s">
        <v>1249</v>
      </c>
    </row>
    <row r="7" spans="1:72" s="69" customFormat="1" ht="60" x14ac:dyDescent="0.25">
      <c r="A7" s="241" t="s">
        <v>317</v>
      </c>
      <c r="B7" s="241" t="s">
        <v>14</v>
      </c>
      <c r="C7" s="241" t="s">
        <v>7</v>
      </c>
      <c r="D7" s="241" t="s">
        <v>249</v>
      </c>
      <c r="E7" s="242" t="s">
        <v>257</v>
      </c>
      <c r="F7" s="241" t="s">
        <v>570</v>
      </c>
      <c r="G7" s="243">
        <v>1202</v>
      </c>
      <c r="H7" s="241" t="s">
        <v>201</v>
      </c>
      <c r="I7" s="244" t="s">
        <v>600</v>
      </c>
      <c r="J7" s="241" t="s">
        <v>1711</v>
      </c>
      <c r="K7" s="244" t="s">
        <v>1322</v>
      </c>
      <c r="L7" s="244" t="s">
        <v>835</v>
      </c>
      <c r="M7" s="245">
        <v>1202013</v>
      </c>
      <c r="N7" s="244" t="s">
        <v>836</v>
      </c>
      <c r="O7" s="245">
        <v>120201300</v>
      </c>
      <c r="P7" s="246">
        <v>0</v>
      </c>
      <c r="Q7" s="247">
        <v>0</v>
      </c>
      <c r="R7" s="221" t="e">
        <f t="shared" si="0"/>
        <v>#DIV/0!</v>
      </c>
      <c r="S7" s="246">
        <v>0</v>
      </c>
      <c r="T7" s="247"/>
      <c r="U7" s="221">
        <f t="shared" si="1"/>
        <v>0</v>
      </c>
      <c r="V7" s="246">
        <v>1</v>
      </c>
      <c r="W7" s="247"/>
      <c r="X7" s="221" t="e">
        <f t="shared" si="2"/>
        <v>#DIV/0!</v>
      </c>
      <c r="Y7" s="246">
        <v>0</v>
      </c>
      <c r="Z7" s="247"/>
      <c r="AA7" s="221" t="e">
        <f t="shared" si="3"/>
        <v>#DIV/0!</v>
      </c>
      <c r="AB7" s="248">
        <f>P7+S7+V7+Y7</f>
        <v>1</v>
      </c>
      <c r="AC7" s="247">
        <f t="shared" si="4"/>
        <v>0</v>
      </c>
      <c r="AD7" s="221">
        <f t="shared" si="5"/>
        <v>0</v>
      </c>
      <c r="AE7" s="242" t="s">
        <v>1826</v>
      </c>
      <c r="AF7" s="249" t="s">
        <v>1204</v>
      </c>
      <c r="AG7" s="249" t="s">
        <v>1204</v>
      </c>
      <c r="AH7" s="242" t="s">
        <v>1240</v>
      </c>
      <c r="AI7" s="241" t="s">
        <v>1236</v>
      </c>
      <c r="AJ7" s="242"/>
      <c r="AK7" s="250" t="s">
        <v>1826</v>
      </c>
      <c r="AL7" s="250" t="s">
        <v>1204</v>
      </c>
      <c r="AM7" s="251">
        <v>0</v>
      </c>
      <c r="AN7" s="251">
        <v>0</v>
      </c>
      <c r="AO7" s="251">
        <v>0</v>
      </c>
      <c r="AP7" s="251">
        <v>0</v>
      </c>
      <c r="AQ7" s="222" t="e">
        <f>AP7/AM7</f>
        <v>#DIV/0!</v>
      </c>
      <c r="AR7" s="222" t="e">
        <f>AN7/AM7</f>
        <v>#DIV/0!</v>
      </c>
      <c r="AS7" s="241"/>
      <c r="AT7" s="252"/>
      <c r="AU7" s="241"/>
      <c r="AV7" s="241"/>
      <c r="AW7" s="241"/>
      <c r="AX7" s="251">
        <v>0</v>
      </c>
      <c r="AY7" s="251">
        <v>0</v>
      </c>
      <c r="AZ7" s="251">
        <v>0</v>
      </c>
      <c r="BA7" s="251">
        <v>0</v>
      </c>
      <c r="BB7" s="251">
        <v>0</v>
      </c>
      <c r="BC7" s="251">
        <v>0</v>
      </c>
      <c r="BD7" s="251">
        <v>0</v>
      </c>
      <c r="BE7" s="251">
        <v>0</v>
      </c>
      <c r="BF7" s="251">
        <v>0</v>
      </c>
      <c r="BG7" s="251">
        <v>0</v>
      </c>
      <c r="BH7" s="251">
        <v>0</v>
      </c>
      <c r="BI7" s="251">
        <v>0</v>
      </c>
      <c r="BJ7" s="251">
        <v>0</v>
      </c>
      <c r="BK7" s="251">
        <v>0</v>
      </c>
      <c r="BL7" s="251">
        <v>0</v>
      </c>
      <c r="BM7" s="251">
        <v>0</v>
      </c>
      <c r="BN7" s="251">
        <f t="shared" si="6"/>
        <v>0</v>
      </c>
      <c r="BO7" s="253" t="s">
        <v>259</v>
      </c>
      <c r="BP7" s="253" t="s">
        <v>1247</v>
      </c>
      <c r="BQ7" s="253" t="s">
        <v>254</v>
      </c>
      <c r="BR7" s="253" t="s">
        <v>257</v>
      </c>
      <c r="BS7" s="253" t="s">
        <v>305</v>
      </c>
      <c r="BT7" s="253" t="s">
        <v>1249</v>
      </c>
    </row>
    <row r="8" spans="1:72" s="69" customFormat="1" ht="48" x14ac:dyDescent="0.25">
      <c r="A8" s="254" t="s">
        <v>318</v>
      </c>
      <c r="B8" s="254" t="s">
        <v>14</v>
      </c>
      <c r="C8" s="254" t="s">
        <v>1204</v>
      </c>
      <c r="D8" s="254" t="s">
        <v>249</v>
      </c>
      <c r="E8" s="255" t="s">
        <v>257</v>
      </c>
      <c r="F8" s="255" t="s">
        <v>72</v>
      </c>
      <c r="G8" s="256">
        <v>1203</v>
      </c>
      <c r="H8" s="257" t="s">
        <v>200</v>
      </c>
      <c r="I8" s="254" t="s">
        <v>601</v>
      </c>
      <c r="J8" s="254" t="s">
        <v>1569</v>
      </c>
      <c r="K8" s="254" t="s">
        <v>1323</v>
      </c>
      <c r="L8" s="254" t="s">
        <v>86</v>
      </c>
      <c r="M8" s="256">
        <v>1203002</v>
      </c>
      <c r="N8" s="254" t="s">
        <v>87</v>
      </c>
      <c r="O8" s="256">
        <v>120300200</v>
      </c>
      <c r="P8" s="258">
        <v>1</v>
      </c>
      <c r="Q8" s="259">
        <v>0.2</v>
      </c>
      <c r="R8" s="223">
        <f t="shared" si="0"/>
        <v>0.2</v>
      </c>
      <c r="S8" s="258">
        <v>1</v>
      </c>
      <c r="T8" s="259"/>
      <c r="U8" s="223">
        <f t="shared" si="1"/>
        <v>0</v>
      </c>
      <c r="V8" s="258">
        <v>1</v>
      </c>
      <c r="W8" s="259"/>
      <c r="X8" s="223">
        <f t="shared" si="2"/>
        <v>0</v>
      </c>
      <c r="Y8" s="258">
        <v>1</v>
      </c>
      <c r="Z8" s="259"/>
      <c r="AA8" s="223">
        <f t="shared" si="3"/>
        <v>0</v>
      </c>
      <c r="AB8" s="258">
        <v>1</v>
      </c>
      <c r="AC8" s="259">
        <f t="shared" si="4"/>
        <v>0.2</v>
      </c>
      <c r="AD8" s="223">
        <f t="shared" si="5"/>
        <v>0.2</v>
      </c>
      <c r="AE8" s="260" t="s">
        <v>200</v>
      </c>
      <c r="AF8" s="260" t="s">
        <v>1204</v>
      </c>
      <c r="AG8" s="260" t="s">
        <v>1204</v>
      </c>
      <c r="AH8" s="254" t="s">
        <v>1244</v>
      </c>
      <c r="AI8" s="254" t="s">
        <v>1236</v>
      </c>
      <c r="AJ8" s="254"/>
      <c r="AK8" s="261" t="s">
        <v>200</v>
      </c>
      <c r="AL8" s="261" t="s">
        <v>1204</v>
      </c>
      <c r="AM8" s="262">
        <v>0</v>
      </c>
      <c r="AN8" s="262">
        <v>0</v>
      </c>
      <c r="AO8" s="262">
        <v>0</v>
      </c>
      <c r="AP8" s="262">
        <v>0</v>
      </c>
      <c r="AQ8" s="263" t="s">
        <v>1204</v>
      </c>
      <c r="AR8" s="263" t="s">
        <v>1204</v>
      </c>
      <c r="AS8" s="254" t="s">
        <v>1204</v>
      </c>
      <c r="AT8" s="264"/>
      <c r="AU8" s="254"/>
      <c r="AV8" s="254"/>
      <c r="AW8" s="254"/>
      <c r="AX8" s="262">
        <v>0</v>
      </c>
      <c r="AY8" s="262">
        <v>0</v>
      </c>
      <c r="AZ8" s="262">
        <v>0</v>
      </c>
      <c r="BA8" s="262">
        <v>0</v>
      </c>
      <c r="BB8" s="262">
        <v>0</v>
      </c>
      <c r="BC8" s="262">
        <v>0</v>
      </c>
      <c r="BD8" s="262">
        <v>0</v>
      </c>
      <c r="BE8" s="262">
        <v>0</v>
      </c>
      <c r="BF8" s="262">
        <v>0</v>
      </c>
      <c r="BG8" s="262">
        <v>0</v>
      </c>
      <c r="BH8" s="262">
        <v>0</v>
      </c>
      <c r="BI8" s="262">
        <v>0</v>
      </c>
      <c r="BJ8" s="262">
        <v>0</v>
      </c>
      <c r="BK8" s="262">
        <v>0</v>
      </c>
      <c r="BL8" s="262">
        <v>0</v>
      </c>
      <c r="BM8" s="262">
        <v>0</v>
      </c>
      <c r="BN8" s="262">
        <f t="shared" si="6"/>
        <v>0</v>
      </c>
      <c r="BO8" s="254" t="s">
        <v>259</v>
      </c>
      <c r="BP8" s="254" t="s">
        <v>1247</v>
      </c>
      <c r="BQ8" s="254" t="s">
        <v>254</v>
      </c>
      <c r="BR8" s="254" t="s">
        <v>257</v>
      </c>
      <c r="BS8" s="254" t="s">
        <v>305</v>
      </c>
      <c r="BT8" s="254" t="s">
        <v>1204</v>
      </c>
    </row>
    <row r="9" spans="1:72" s="69" customFormat="1" ht="48" x14ac:dyDescent="0.25">
      <c r="A9" s="60" t="s">
        <v>319</v>
      </c>
      <c r="B9" s="60" t="s">
        <v>14</v>
      </c>
      <c r="C9" s="60" t="s">
        <v>1204</v>
      </c>
      <c r="D9" s="60" t="s">
        <v>249</v>
      </c>
      <c r="E9" s="61" t="s">
        <v>257</v>
      </c>
      <c r="F9" s="61" t="s">
        <v>72</v>
      </c>
      <c r="G9" s="62">
        <v>1203</v>
      </c>
      <c r="H9" s="63" t="s">
        <v>201</v>
      </c>
      <c r="I9" s="63" t="s">
        <v>602</v>
      </c>
      <c r="J9" s="60" t="s">
        <v>1566</v>
      </c>
      <c r="K9" s="80" t="s">
        <v>1324</v>
      </c>
      <c r="L9" s="60" t="s">
        <v>84</v>
      </c>
      <c r="M9" s="62">
        <v>1203011</v>
      </c>
      <c r="N9" s="60" t="s">
        <v>85</v>
      </c>
      <c r="O9" s="62">
        <v>120301100</v>
      </c>
      <c r="P9" s="64">
        <v>1</v>
      </c>
      <c r="Q9" s="238">
        <v>0</v>
      </c>
      <c r="R9" s="219">
        <f t="shared" si="0"/>
        <v>0</v>
      </c>
      <c r="S9" s="64">
        <v>1</v>
      </c>
      <c r="T9" s="238"/>
      <c r="U9" s="219">
        <f t="shared" si="1"/>
        <v>0</v>
      </c>
      <c r="V9" s="64">
        <v>1</v>
      </c>
      <c r="W9" s="238"/>
      <c r="X9" s="219">
        <f t="shared" si="2"/>
        <v>0</v>
      </c>
      <c r="Y9" s="64">
        <v>1</v>
      </c>
      <c r="Z9" s="238"/>
      <c r="AA9" s="219">
        <f t="shared" si="3"/>
        <v>0</v>
      </c>
      <c r="AB9" s="64">
        <v>1</v>
      </c>
      <c r="AC9" s="238">
        <f t="shared" si="4"/>
        <v>0</v>
      </c>
      <c r="AD9" s="219">
        <f t="shared" si="5"/>
        <v>0</v>
      </c>
      <c r="AE9" s="60" t="s">
        <v>1798</v>
      </c>
      <c r="AF9" s="65" t="s">
        <v>1194</v>
      </c>
      <c r="AG9" s="65" t="s">
        <v>2177</v>
      </c>
      <c r="AH9" s="63" t="s">
        <v>1801</v>
      </c>
      <c r="AI9" s="60" t="s">
        <v>1236</v>
      </c>
      <c r="AJ9" s="63"/>
      <c r="AK9" s="66" t="s">
        <v>175</v>
      </c>
      <c r="AL9" s="66" t="s">
        <v>1795</v>
      </c>
      <c r="AM9" s="67">
        <v>4000000</v>
      </c>
      <c r="AN9" s="67">
        <v>0</v>
      </c>
      <c r="AO9" s="67">
        <v>0</v>
      </c>
      <c r="AP9" s="67">
        <v>0</v>
      </c>
      <c r="AQ9" s="22">
        <f>AP9/AM9</f>
        <v>0</v>
      </c>
      <c r="AR9" s="22">
        <f>AN9/AM9</f>
        <v>0</v>
      </c>
      <c r="AS9" s="60"/>
      <c r="AT9" s="68"/>
      <c r="AU9" s="60"/>
      <c r="AV9" s="60"/>
      <c r="AW9" s="60"/>
      <c r="AX9" s="67">
        <v>4000000</v>
      </c>
      <c r="AY9" s="67">
        <v>0</v>
      </c>
      <c r="AZ9" s="67">
        <v>0</v>
      </c>
      <c r="BA9" s="67">
        <v>0</v>
      </c>
      <c r="BB9" s="67">
        <v>0</v>
      </c>
      <c r="BC9" s="67">
        <v>0</v>
      </c>
      <c r="BD9" s="67">
        <v>0</v>
      </c>
      <c r="BE9" s="67">
        <v>0</v>
      </c>
      <c r="BF9" s="67">
        <v>0</v>
      </c>
      <c r="BG9" s="67">
        <v>0</v>
      </c>
      <c r="BH9" s="67">
        <v>0</v>
      </c>
      <c r="BI9" s="67">
        <v>0</v>
      </c>
      <c r="BJ9" s="67">
        <v>0</v>
      </c>
      <c r="BK9" s="67">
        <v>0</v>
      </c>
      <c r="BL9" s="67">
        <v>0</v>
      </c>
      <c r="BM9" s="67">
        <v>0</v>
      </c>
      <c r="BN9" s="67">
        <f t="shared" si="6"/>
        <v>4000000</v>
      </c>
      <c r="BO9" s="239" t="s">
        <v>259</v>
      </c>
      <c r="BP9" s="239" t="s">
        <v>1247</v>
      </c>
      <c r="BQ9" s="239" t="s">
        <v>254</v>
      </c>
      <c r="BR9" s="239" t="s">
        <v>257</v>
      </c>
      <c r="BS9" s="239" t="s">
        <v>305</v>
      </c>
      <c r="BT9" s="239" t="s">
        <v>1249</v>
      </c>
    </row>
    <row r="10" spans="1:72" s="69" customFormat="1" ht="36" x14ac:dyDescent="0.25">
      <c r="A10" s="254" t="s">
        <v>320</v>
      </c>
      <c r="B10" s="254" t="s">
        <v>14</v>
      </c>
      <c r="C10" s="254" t="s">
        <v>1205</v>
      </c>
      <c r="D10" s="254" t="s">
        <v>249</v>
      </c>
      <c r="E10" s="255" t="s">
        <v>257</v>
      </c>
      <c r="F10" s="255" t="s">
        <v>72</v>
      </c>
      <c r="G10" s="256">
        <v>1203</v>
      </c>
      <c r="H10" s="257" t="s">
        <v>200</v>
      </c>
      <c r="I10" s="257" t="s">
        <v>603</v>
      </c>
      <c r="J10" s="254" t="s">
        <v>1568</v>
      </c>
      <c r="K10" s="265" t="s">
        <v>1325</v>
      </c>
      <c r="L10" s="254" t="s">
        <v>837</v>
      </c>
      <c r="M10" s="256">
        <v>1203014</v>
      </c>
      <c r="N10" s="254" t="s">
        <v>838</v>
      </c>
      <c r="O10" s="256">
        <v>120301400</v>
      </c>
      <c r="P10" s="258">
        <v>1</v>
      </c>
      <c r="Q10" s="259">
        <v>0</v>
      </c>
      <c r="R10" s="223">
        <f t="shared" si="0"/>
        <v>0</v>
      </c>
      <c r="S10" s="258">
        <v>2</v>
      </c>
      <c r="T10" s="259"/>
      <c r="U10" s="223">
        <f t="shared" si="1"/>
        <v>0</v>
      </c>
      <c r="V10" s="258">
        <v>2</v>
      </c>
      <c r="W10" s="259"/>
      <c r="X10" s="223">
        <f t="shared" si="2"/>
        <v>0</v>
      </c>
      <c r="Y10" s="258">
        <v>2</v>
      </c>
      <c r="Z10" s="259"/>
      <c r="AA10" s="223">
        <f t="shared" si="3"/>
        <v>0</v>
      </c>
      <c r="AB10" s="258">
        <f>P10+S10+V10+Y10</f>
        <v>7</v>
      </c>
      <c r="AC10" s="259">
        <f t="shared" si="4"/>
        <v>0</v>
      </c>
      <c r="AD10" s="223">
        <f t="shared" si="5"/>
        <v>0</v>
      </c>
      <c r="AE10" s="260" t="s">
        <v>200</v>
      </c>
      <c r="AF10" s="260" t="s">
        <v>1204</v>
      </c>
      <c r="AG10" s="260" t="s">
        <v>1204</v>
      </c>
      <c r="AH10" s="257" t="s">
        <v>1241</v>
      </c>
      <c r="AI10" s="254" t="s">
        <v>1236</v>
      </c>
      <c r="AJ10" s="257"/>
      <c r="AK10" s="261" t="s">
        <v>200</v>
      </c>
      <c r="AL10" s="261" t="s">
        <v>1204</v>
      </c>
      <c r="AM10" s="262">
        <v>0</v>
      </c>
      <c r="AN10" s="262">
        <v>0</v>
      </c>
      <c r="AO10" s="262">
        <v>0</v>
      </c>
      <c r="AP10" s="262">
        <v>0</v>
      </c>
      <c r="AQ10" s="263" t="s">
        <v>1204</v>
      </c>
      <c r="AR10" s="263" t="s">
        <v>1204</v>
      </c>
      <c r="AS10" s="254" t="s">
        <v>1204</v>
      </c>
      <c r="AT10" s="264"/>
      <c r="AU10" s="254"/>
      <c r="AV10" s="254"/>
      <c r="AW10" s="254"/>
      <c r="AX10" s="262">
        <v>0</v>
      </c>
      <c r="AY10" s="262">
        <v>0</v>
      </c>
      <c r="AZ10" s="262">
        <v>0</v>
      </c>
      <c r="BA10" s="262">
        <v>0</v>
      </c>
      <c r="BB10" s="262">
        <v>0</v>
      </c>
      <c r="BC10" s="262">
        <v>0</v>
      </c>
      <c r="BD10" s="262">
        <v>0</v>
      </c>
      <c r="BE10" s="262">
        <v>0</v>
      </c>
      <c r="BF10" s="262">
        <v>0</v>
      </c>
      <c r="BG10" s="262">
        <v>0</v>
      </c>
      <c r="BH10" s="262">
        <v>0</v>
      </c>
      <c r="BI10" s="262">
        <v>0</v>
      </c>
      <c r="BJ10" s="262">
        <v>0</v>
      </c>
      <c r="BK10" s="262">
        <v>0</v>
      </c>
      <c r="BL10" s="262">
        <v>0</v>
      </c>
      <c r="BM10" s="262">
        <v>0</v>
      </c>
      <c r="BN10" s="262">
        <f t="shared" si="6"/>
        <v>0</v>
      </c>
      <c r="BO10" s="254" t="s">
        <v>259</v>
      </c>
      <c r="BP10" s="254" t="s">
        <v>1247</v>
      </c>
      <c r="BQ10" s="254" t="s">
        <v>254</v>
      </c>
      <c r="BR10" s="254" t="s">
        <v>257</v>
      </c>
      <c r="BS10" s="254" t="s">
        <v>305</v>
      </c>
      <c r="BT10" s="254" t="s">
        <v>1249</v>
      </c>
    </row>
    <row r="11" spans="1:72" s="69" customFormat="1" ht="96" x14ac:dyDescent="0.25">
      <c r="A11" s="254" t="s">
        <v>321</v>
      </c>
      <c r="B11" s="254" t="s">
        <v>14</v>
      </c>
      <c r="C11" s="254" t="s">
        <v>1204</v>
      </c>
      <c r="D11" s="254" t="s">
        <v>249</v>
      </c>
      <c r="E11" s="255" t="s">
        <v>257</v>
      </c>
      <c r="F11" s="255" t="s">
        <v>571</v>
      </c>
      <c r="G11" s="256">
        <v>1204</v>
      </c>
      <c r="H11" s="257" t="s">
        <v>200</v>
      </c>
      <c r="I11" s="265" t="s">
        <v>604</v>
      </c>
      <c r="J11" s="254" t="s">
        <v>1570</v>
      </c>
      <c r="K11" s="265" t="s">
        <v>1326</v>
      </c>
      <c r="L11" s="254" t="s">
        <v>839</v>
      </c>
      <c r="M11" s="256">
        <v>1204018</v>
      </c>
      <c r="N11" s="254" t="s">
        <v>840</v>
      </c>
      <c r="O11" s="256">
        <v>120401800</v>
      </c>
      <c r="P11" s="258">
        <v>1</v>
      </c>
      <c r="Q11" s="259">
        <v>0.2</v>
      </c>
      <c r="R11" s="223">
        <f t="shared" si="0"/>
        <v>0.2</v>
      </c>
      <c r="S11" s="258">
        <v>1</v>
      </c>
      <c r="T11" s="259"/>
      <c r="U11" s="223">
        <f t="shared" si="1"/>
        <v>0</v>
      </c>
      <c r="V11" s="258">
        <v>1</v>
      </c>
      <c r="W11" s="259"/>
      <c r="X11" s="223">
        <f t="shared" si="2"/>
        <v>0</v>
      </c>
      <c r="Y11" s="258">
        <v>1</v>
      </c>
      <c r="Z11" s="259"/>
      <c r="AA11" s="223">
        <f t="shared" si="3"/>
        <v>0</v>
      </c>
      <c r="AB11" s="258">
        <v>1</v>
      </c>
      <c r="AC11" s="259">
        <f t="shared" si="4"/>
        <v>0.2</v>
      </c>
      <c r="AD11" s="223">
        <f t="shared" si="5"/>
        <v>0.2</v>
      </c>
      <c r="AE11" s="260" t="s">
        <v>200</v>
      </c>
      <c r="AF11" s="260" t="s">
        <v>1204</v>
      </c>
      <c r="AG11" s="260" t="s">
        <v>1204</v>
      </c>
      <c r="AH11" s="265" t="s">
        <v>1242</v>
      </c>
      <c r="AI11" s="254" t="s">
        <v>1217</v>
      </c>
      <c r="AJ11" s="265"/>
      <c r="AK11" s="261" t="s">
        <v>200</v>
      </c>
      <c r="AL11" s="261" t="s">
        <v>1204</v>
      </c>
      <c r="AM11" s="262">
        <v>0</v>
      </c>
      <c r="AN11" s="262">
        <v>0</v>
      </c>
      <c r="AO11" s="262">
        <v>0</v>
      </c>
      <c r="AP11" s="262">
        <v>0</v>
      </c>
      <c r="AQ11" s="263" t="s">
        <v>1204</v>
      </c>
      <c r="AR11" s="263" t="s">
        <v>1204</v>
      </c>
      <c r="AS11" s="254" t="s">
        <v>1204</v>
      </c>
      <c r="AT11" s="264"/>
      <c r="AU11" s="254"/>
      <c r="AV11" s="254"/>
      <c r="AW11" s="254"/>
      <c r="AX11" s="262">
        <v>0</v>
      </c>
      <c r="AY11" s="262">
        <v>0</v>
      </c>
      <c r="AZ11" s="262">
        <v>0</v>
      </c>
      <c r="BA11" s="262">
        <v>0</v>
      </c>
      <c r="BB11" s="262">
        <v>0</v>
      </c>
      <c r="BC11" s="262">
        <v>0</v>
      </c>
      <c r="BD11" s="262">
        <v>0</v>
      </c>
      <c r="BE11" s="262">
        <v>0</v>
      </c>
      <c r="BF11" s="262">
        <v>0</v>
      </c>
      <c r="BG11" s="262">
        <v>0</v>
      </c>
      <c r="BH11" s="262">
        <v>0</v>
      </c>
      <c r="BI11" s="262">
        <v>0</v>
      </c>
      <c r="BJ11" s="262">
        <v>0</v>
      </c>
      <c r="BK11" s="262">
        <v>0</v>
      </c>
      <c r="BL11" s="262">
        <v>0</v>
      </c>
      <c r="BM11" s="262">
        <v>0</v>
      </c>
      <c r="BN11" s="262">
        <f t="shared" si="6"/>
        <v>0</v>
      </c>
      <c r="BO11" s="254" t="s">
        <v>259</v>
      </c>
      <c r="BP11" s="254" t="s">
        <v>1245</v>
      </c>
      <c r="BQ11" s="254" t="s">
        <v>254</v>
      </c>
      <c r="BR11" s="254" t="s">
        <v>257</v>
      </c>
      <c r="BS11" s="254" t="s">
        <v>305</v>
      </c>
      <c r="BT11" s="254" t="s">
        <v>77</v>
      </c>
    </row>
    <row r="12" spans="1:72" s="69" customFormat="1" ht="72" x14ac:dyDescent="0.25">
      <c r="A12" s="60" t="s">
        <v>322</v>
      </c>
      <c r="B12" s="60" t="s">
        <v>14</v>
      </c>
      <c r="C12" s="60" t="s">
        <v>1204</v>
      </c>
      <c r="D12" s="60" t="s">
        <v>249</v>
      </c>
      <c r="E12" s="61" t="s">
        <v>257</v>
      </c>
      <c r="F12" s="61" t="s">
        <v>91</v>
      </c>
      <c r="G12" s="62">
        <v>1206</v>
      </c>
      <c r="H12" s="63" t="s">
        <v>201</v>
      </c>
      <c r="I12" s="60" t="s">
        <v>605</v>
      </c>
      <c r="J12" s="60" t="s">
        <v>1567</v>
      </c>
      <c r="K12" s="60" t="s">
        <v>1327</v>
      </c>
      <c r="L12" s="60" t="s">
        <v>92</v>
      </c>
      <c r="M12" s="62">
        <v>1206007</v>
      </c>
      <c r="N12" s="60" t="s">
        <v>93</v>
      </c>
      <c r="O12" s="62">
        <v>120600700</v>
      </c>
      <c r="P12" s="64">
        <v>43</v>
      </c>
      <c r="Q12" s="238">
        <v>43</v>
      </c>
      <c r="R12" s="219">
        <f t="shared" si="0"/>
        <v>1</v>
      </c>
      <c r="S12" s="64">
        <v>43</v>
      </c>
      <c r="T12" s="238"/>
      <c r="U12" s="219">
        <f t="shared" si="1"/>
        <v>0</v>
      </c>
      <c r="V12" s="64">
        <v>43</v>
      </c>
      <c r="W12" s="238"/>
      <c r="X12" s="219">
        <f t="shared" si="2"/>
        <v>0</v>
      </c>
      <c r="Y12" s="64">
        <v>43</v>
      </c>
      <c r="Z12" s="238"/>
      <c r="AA12" s="219">
        <f t="shared" si="3"/>
        <v>0</v>
      </c>
      <c r="AB12" s="64">
        <v>43</v>
      </c>
      <c r="AC12" s="238">
        <f t="shared" si="4"/>
        <v>43</v>
      </c>
      <c r="AD12" s="219">
        <f t="shared" si="5"/>
        <v>1</v>
      </c>
      <c r="AE12" s="60" t="s">
        <v>1243</v>
      </c>
      <c r="AF12" s="65" t="s">
        <v>1239</v>
      </c>
      <c r="AG12" s="65" t="s">
        <v>2177</v>
      </c>
      <c r="AH12" s="60" t="s">
        <v>1797</v>
      </c>
      <c r="AI12" s="60" t="s">
        <v>250</v>
      </c>
      <c r="AJ12" s="60"/>
      <c r="AK12" s="66" t="s">
        <v>1803</v>
      </c>
      <c r="AL12" s="66" t="s">
        <v>1802</v>
      </c>
      <c r="AM12" s="67">
        <f>450000000+50000000</f>
        <v>500000000</v>
      </c>
      <c r="AN12" s="67">
        <v>0</v>
      </c>
      <c r="AO12" s="67">
        <v>0</v>
      </c>
      <c r="AP12" s="67">
        <v>0</v>
      </c>
      <c r="AQ12" s="22">
        <f>AP12/AM12</f>
        <v>0</v>
      </c>
      <c r="AR12" s="22">
        <f>AN12/AM12</f>
        <v>0</v>
      </c>
      <c r="AS12" s="60" t="s">
        <v>1804</v>
      </c>
      <c r="AT12" s="68"/>
      <c r="AU12" s="60"/>
      <c r="AV12" s="60"/>
      <c r="AW12" s="60"/>
      <c r="AX12" s="67">
        <v>450000000</v>
      </c>
      <c r="AY12" s="67">
        <v>0</v>
      </c>
      <c r="AZ12" s="67">
        <v>0</v>
      </c>
      <c r="BA12" s="67">
        <v>0</v>
      </c>
      <c r="BB12" s="67">
        <v>0</v>
      </c>
      <c r="BC12" s="67">
        <v>0</v>
      </c>
      <c r="BD12" s="67">
        <v>0</v>
      </c>
      <c r="BE12" s="67">
        <v>50000000</v>
      </c>
      <c r="BF12" s="67">
        <v>0</v>
      </c>
      <c r="BG12" s="67">
        <v>0</v>
      </c>
      <c r="BH12" s="67">
        <v>0</v>
      </c>
      <c r="BI12" s="67">
        <v>0</v>
      </c>
      <c r="BJ12" s="67">
        <v>0</v>
      </c>
      <c r="BK12" s="67">
        <v>0</v>
      </c>
      <c r="BL12" s="67">
        <v>0</v>
      </c>
      <c r="BM12" s="67">
        <v>0</v>
      </c>
      <c r="BN12" s="67">
        <f t="shared" si="6"/>
        <v>500000000</v>
      </c>
      <c r="BO12" s="239" t="s">
        <v>259</v>
      </c>
      <c r="BP12" s="239" t="s">
        <v>1246</v>
      </c>
      <c r="BQ12" s="239" t="s">
        <v>254</v>
      </c>
      <c r="BR12" s="239" t="s">
        <v>257</v>
      </c>
      <c r="BS12" s="239" t="s">
        <v>564</v>
      </c>
      <c r="BT12" s="239" t="s">
        <v>1204</v>
      </c>
    </row>
    <row r="13" spans="1:72" s="79" customFormat="1" ht="48" x14ac:dyDescent="0.25">
      <c r="A13" s="60" t="s">
        <v>323</v>
      </c>
      <c r="B13" s="60" t="s">
        <v>14</v>
      </c>
      <c r="C13" s="60" t="s">
        <v>7</v>
      </c>
      <c r="D13" s="60" t="s">
        <v>249</v>
      </c>
      <c r="E13" s="61" t="s">
        <v>306</v>
      </c>
      <c r="F13" s="60" t="s">
        <v>572</v>
      </c>
      <c r="G13" s="62">
        <v>4501</v>
      </c>
      <c r="H13" s="63" t="s">
        <v>201</v>
      </c>
      <c r="I13" s="63" t="s">
        <v>606</v>
      </c>
      <c r="J13" s="60" t="s">
        <v>1571</v>
      </c>
      <c r="K13" s="60" t="s">
        <v>1328</v>
      </c>
      <c r="L13" s="60" t="s">
        <v>841</v>
      </c>
      <c r="M13" s="62">
        <v>4501001</v>
      </c>
      <c r="N13" s="60" t="s">
        <v>842</v>
      </c>
      <c r="O13" s="62">
        <v>450100100</v>
      </c>
      <c r="P13" s="64">
        <v>1</v>
      </c>
      <c r="Q13" s="238">
        <v>0.4</v>
      </c>
      <c r="R13" s="219">
        <f t="shared" si="0"/>
        <v>0.4</v>
      </c>
      <c r="S13" s="64">
        <v>1</v>
      </c>
      <c r="T13" s="238"/>
      <c r="U13" s="219">
        <f t="shared" si="1"/>
        <v>0</v>
      </c>
      <c r="V13" s="64">
        <v>1</v>
      </c>
      <c r="W13" s="238"/>
      <c r="X13" s="219">
        <f t="shared" si="2"/>
        <v>0</v>
      </c>
      <c r="Y13" s="64">
        <v>1</v>
      </c>
      <c r="Z13" s="238"/>
      <c r="AA13" s="219">
        <f t="shared" si="3"/>
        <v>0</v>
      </c>
      <c r="AB13" s="64">
        <f>P13+S13+V13+Y13</f>
        <v>4</v>
      </c>
      <c r="AC13" s="238">
        <f t="shared" si="4"/>
        <v>0.4</v>
      </c>
      <c r="AD13" s="219">
        <f t="shared" si="5"/>
        <v>0.1</v>
      </c>
      <c r="AE13" s="60" t="s">
        <v>1998</v>
      </c>
      <c r="AF13" s="60" t="s">
        <v>2065</v>
      </c>
      <c r="AG13" s="65" t="s">
        <v>2177</v>
      </c>
      <c r="AH13" s="63" t="s">
        <v>2001</v>
      </c>
      <c r="AI13" s="60" t="s">
        <v>250</v>
      </c>
      <c r="AJ13" s="60"/>
      <c r="AK13" s="66" t="s">
        <v>1999</v>
      </c>
      <c r="AL13" s="66" t="s">
        <v>1795</v>
      </c>
      <c r="AM13" s="67">
        <v>71500000</v>
      </c>
      <c r="AN13" s="67">
        <v>0</v>
      </c>
      <c r="AO13" s="67">
        <v>0</v>
      </c>
      <c r="AP13" s="67">
        <v>0</v>
      </c>
      <c r="AQ13" s="22">
        <f>AP13/AM13</f>
        <v>0</v>
      </c>
      <c r="AR13" s="22">
        <f>AN13/AM13</f>
        <v>0</v>
      </c>
      <c r="AS13" s="60" t="s">
        <v>2000</v>
      </c>
      <c r="AT13" s="68"/>
      <c r="AU13" s="60"/>
      <c r="AV13" s="60"/>
      <c r="AW13" s="60"/>
      <c r="AX13" s="67">
        <v>71500000</v>
      </c>
      <c r="AY13" s="67">
        <v>0</v>
      </c>
      <c r="AZ13" s="67">
        <v>0</v>
      </c>
      <c r="BA13" s="67">
        <v>0</v>
      </c>
      <c r="BB13" s="67">
        <v>0</v>
      </c>
      <c r="BC13" s="67">
        <v>0</v>
      </c>
      <c r="BD13" s="67">
        <v>0</v>
      </c>
      <c r="BE13" s="67">
        <v>0</v>
      </c>
      <c r="BF13" s="67">
        <v>0</v>
      </c>
      <c r="BG13" s="67">
        <v>0</v>
      </c>
      <c r="BH13" s="67">
        <v>0</v>
      </c>
      <c r="BI13" s="67">
        <v>0</v>
      </c>
      <c r="BJ13" s="67">
        <v>0</v>
      </c>
      <c r="BK13" s="67">
        <v>0</v>
      </c>
      <c r="BL13" s="67">
        <v>0</v>
      </c>
      <c r="BM13" s="67">
        <v>0</v>
      </c>
      <c r="BN13" s="67">
        <f t="shared" si="6"/>
        <v>71500000</v>
      </c>
      <c r="BO13" s="239"/>
      <c r="BP13" s="239"/>
      <c r="BQ13" s="239" t="s">
        <v>254</v>
      </c>
      <c r="BR13" s="239"/>
      <c r="BS13" s="239" t="s">
        <v>305</v>
      </c>
      <c r="BT13" s="239"/>
    </row>
    <row r="14" spans="1:72" s="69" customFormat="1" ht="48" x14ac:dyDescent="0.25">
      <c r="A14" s="254" t="s">
        <v>324</v>
      </c>
      <c r="B14" s="254" t="s">
        <v>14</v>
      </c>
      <c r="C14" s="254" t="s">
        <v>1204</v>
      </c>
      <c r="D14" s="254" t="s">
        <v>249</v>
      </c>
      <c r="E14" s="254" t="s">
        <v>306</v>
      </c>
      <c r="F14" s="254" t="s">
        <v>572</v>
      </c>
      <c r="G14" s="256">
        <v>4501</v>
      </c>
      <c r="H14" s="265" t="s">
        <v>200</v>
      </c>
      <c r="I14" s="265" t="s">
        <v>607</v>
      </c>
      <c r="J14" s="254" t="s">
        <v>1570</v>
      </c>
      <c r="K14" s="265" t="s">
        <v>1329</v>
      </c>
      <c r="L14" s="265" t="s">
        <v>843</v>
      </c>
      <c r="M14" s="266">
        <v>4501004</v>
      </c>
      <c r="N14" s="265" t="s">
        <v>844</v>
      </c>
      <c r="O14" s="266">
        <v>450100400</v>
      </c>
      <c r="P14" s="267">
        <v>1</v>
      </c>
      <c r="Q14" s="259">
        <v>0.2</v>
      </c>
      <c r="R14" s="223">
        <f t="shared" si="0"/>
        <v>0.2</v>
      </c>
      <c r="S14" s="267">
        <v>1</v>
      </c>
      <c r="T14" s="259"/>
      <c r="U14" s="223">
        <f t="shared" si="1"/>
        <v>0</v>
      </c>
      <c r="V14" s="267">
        <v>1</v>
      </c>
      <c r="W14" s="259"/>
      <c r="X14" s="223">
        <f t="shared" si="2"/>
        <v>0</v>
      </c>
      <c r="Y14" s="267">
        <v>1</v>
      </c>
      <c r="Z14" s="259"/>
      <c r="AA14" s="223">
        <f t="shared" si="3"/>
        <v>0</v>
      </c>
      <c r="AB14" s="258">
        <v>1</v>
      </c>
      <c r="AC14" s="259">
        <f t="shared" si="4"/>
        <v>0.2</v>
      </c>
      <c r="AD14" s="223">
        <f t="shared" si="5"/>
        <v>0.2</v>
      </c>
      <c r="AE14" s="260" t="s">
        <v>200</v>
      </c>
      <c r="AF14" s="260" t="s">
        <v>1204</v>
      </c>
      <c r="AG14" s="260" t="s">
        <v>1204</v>
      </c>
      <c r="AH14" s="254"/>
      <c r="AI14" s="254" t="s">
        <v>250</v>
      </c>
      <c r="AJ14" s="254"/>
      <c r="AK14" s="261" t="s">
        <v>200</v>
      </c>
      <c r="AL14" s="261" t="s">
        <v>1204</v>
      </c>
      <c r="AM14" s="262">
        <v>0</v>
      </c>
      <c r="AN14" s="262">
        <v>0</v>
      </c>
      <c r="AO14" s="262">
        <v>0</v>
      </c>
      <c r="AP14" s="262">
        <v>0</v>
      </c>
      <c r="AQ14" s="263" t="s">
        <v>1204</v>
      </c>
      <c r="AR14" s="263" t="s">
        <v>1204</v>
      </c>
      <c r="AS14" s="254" t="s">
        <v>1204</v>
      </c>
      <c r="AT14" s="264"/>
      <c r="AU14" s="254"/>
      <c r="AV14" s="254"/>
      <c r="AW14" s="254"/>
      <c r="AX14" s="262">
        <v>0</v>
      </c>
      <c r="AY14" s="262">
        <v>0</v>
      </c>
      <c r="AZ14" s="262">
        <v>0</v>
      </c>
      <c r="BA14" s="262">
        <v>0</v>
      </c>
      <c r="BB14" s="262">
        <v>0</v>
      </c>
      <c r="BC14" s="262">
        <v>0</v>
      </c>
      <c r="BD14" s="262">
        <v>0</v>
      </c>
      <c r="BE14" s="262">
        <v>0</v>
      </c>
      <c r="BF14" s="262">
        <v>0</v>
      </c>
      <c r="BG14" s="262">
        <v>0</v>
      </c>
      <c r="BH14" s="262">
        <v>0</v>
      </c>
      <c r="BI14" s="262">
        <v>0</v>
      </c>
      <c r="BJ14" s="262">
        <v>0</v>
      </c>
      <c r="BK14" s="262">
        <v>0</v>
      </c>
      <c r="BL14" s="262">
        <v>0</v>
      </c>
      <c r="BM14" s="262">
        <v>0</v>
      </c>
      <c r="BN14" s="262">
        <f t="shared" si="6"/>
        <v>0</v>
      </c>
      <c r="BO14" s="254"/>
      <c r="BP14" s="254"/>
      <c r="BQ14" s="254" t="s">
        <v>254</v>
      </c>
      <c r="BR14" s="254"/>
      <c r="BS14" s="254" t="s">
        <v>305</v>
      </c>
      <c r="BT14" s="254"/>
    </row>
    <row r="15" spans="1:72" s="69" customFormat="1" ht="108" x14ac:dyDescent="0.25">
      <c r="A15" s="239" t="s">
        <v>325</v>
      </c>
      <c r="B15" s="239" t="s">
        <v>14</v>
      </c>
      <c r="C15" s="239" t="s">
        <v>1204</v>
      </c>
      <c r="D15" s="239" t="s">
        <v>249</v>
      </c>
      <c r="E15" s="239" t="s">
        <v>306</v>
      </c>
      <c r="F15" s="239" t="s">
        <v>572</v>
      </c>
      <c r="G15" s="268">
        <v>4501</v>
      </c>
      <c r="H15" s="269" t="s">
        <v>200</v>
      </c>
      <c r="I15" s="269" t="s">
        <v>608</v>
      </c>
      <c r="J15" s="239" t="s">
        <v>1572</v>
      </c>
      <c r="K15" s="269" t="s">
        <v>1330</v>
      </c>
      <c r="L15" s="269" t="s">
        <v>83</v>
      </c>
      <c r="M15" s="270">
        <v>4501026</v>
      </c>
      <c r="N15" s="269" t="s">
        <v>845</v>
      </c>
      <c r="O15" s="270">
        <v>450102600</v>
      </c>
      <c r="P15" s="271">
        <v>1</v>
      </c>
      <c r="Q15" s="272">
        <v>1</v>
      </c>
      <c r="R15" s="224">
        <f t="shared" si="0"/>
        <v>1</v>
      </c>
      <c r="S15" s="271">
        <v>0</v>
      </c>
      <c r="T15" s="272"/>
      <c r="U15" s="224">
        <f t="shared" si="1"/>
        <v>0</v>
      </c>
      <c r="V15" s="271">
        <v>0</v>
      </c>
      <c r="W15" s="272"/>
      <c r="X15" s="224">
        <f t="shared" si="2"/>
        <v>0</v>
      </c>
      <c r="Y15" s="271">
        <v>0</v>
      </c>
      <c r="Z15" s="272"/>
      <c r="AA15" s="224" t="e">
        <f t="shared" si="3"/>
        <v>#DIV/0!</v>
      </c>
      <c r="AB15" s="273">
        <f>P15+S15+V15+Y15</f>
        <v>1</v>
      </c>
      <c r="AC15" s="272">
        <f t="shared" si="4"/>
        <v>1</v>
      </c>
      <c r="AD15" s="224">
        <f t="shared" si="5"/>
        <v>1</v>
      </c>
      <c r="AE15" s="239" t="s">
        <v>2141</v>
      </c>
      <c r="AF15" s="274" t="s">
        <v>1204</v>
      </c>
      <c r="AG15" s="274" t="s">
        <v>1204</v>
      </c>
      <c r="AH15" s="239"/>
      <c r="AI15" s="239" t="s">
        <v>250</v>
      </c>
      <c r="AJ15" s="239"/>
      <c r="AK15" s="275" t="s">
        <v>2142</v>
      </c>
      <c r="AL15" s="275" t="s">
        <v>1204</v>
      </c>
      <c r="AM15" s="276">
        <v>0</v>
      </c>
      <c r="AN15" s="276">
        <v>0</v>
      </c>
      <c r="AO15" s="276">
        <v>0</v>
      </c>
      <c r="AP15" s="276">
        <v>0</v>
      </c>
      <c r="AQ15" s="225" t="e">
        <f t="shared" ref="AQ15:AQ22" si="7">AP15/AM15</f>
        <v>#DIV/0!</v>
      </c>
      <c r="AR15" s="225" t="e">
        <f t="shared" ref="AR15:AR22" si="8">AN15/AM15</f>
        <v>#DIV/0!</v>
      </c>
      <c r="AS15" s="239"/>
      <c r="AT15" s="277"/>
      <c r="AU15" s="239"/>
      <c r="AV15" s="239"/>
      <c r="AW15" s="239"/>
      <c r="AX15" s="276">
        <v>0</v>
      </c>
      <c r="AY15" s="276">
        <v>0</v>
      </c>
      <c r="AZ15" s="276">
        <v>0</v>
      </c>
      <c r="BA15" s="276">
        <v>0</v>
      </c>
      <c r="BB15" s="276">
        <v>0</v>
      </c>
      <c r="BC15" s="276">
        <v>0</v>
      </c>
      <c r="BD15" s="276">
        <v>0</v>
      </c>
      <c r="BE15" s="276">
        <v>0</v>
      </c>
      <c r="BF15" s="276">
        <v>0</v>
      </c>
      <c r="BG15" s="276">
        <v>0</v>
      </c>
      <c r="BH15" s="276">
        <v>0</v>
      </c>
      <c r="BI15" s="276">
        <v>0</v>
      </c>
      <c r="BJ15" s="276">
        <v>0</v>
      </c>
      <c r="BK15" s="276">
        <v>0</v>
      </c>
      <c r="BL15" s="276">
        <v>0</v>
      </c>
      <c r="BM15" s="276">
        <v>0</v>
      </c>
      <c r="BN15" s="276">
        <f t="shared" si="6"/>
        <v>0</v>
      </c>
      <c r="BO15" s="278"/>
      <c r="BP15" s="278"/>
      <c r="BQ15" s="278" t="s">
        <v>254</v>
      </c>
      <c r="BR15" s="278"/>
      <c r="BS15" s="278" t="s">
        <v>305</v>
      </c>
      <c r="BT15" s="278"/>
    </row>
    <row r="16" spans="1:72" s="83" customFormat="1" ht="108" x14ac:dyDescent="0.25">
      <c r="A16" s="60" t="s">
        <v>326</v>
      </c>
      <c r="B16" s="60" t="s">
        <v>14</v>
      </c>
      <c r="C16" s="60" t="s">
        <v>1204</v>
      </c>
      <c r="D16" s="60" t="s">
        <v>249</v>
      </c>
      <c r="E16" s="60" t="s">
        <v>306</v>
      </c>
      <c r="F16" s="60" t="s">
        <v>572</v>
      </c>
      <c r="G16" s="62">
        <v>4501</v>
      </c>
      <c r="H16" s="80" t="s">
        <v>201</v>
      </c>
      <c r="I16" s="80" t="s">
        <v>609</v>
      </c>
      <c r="J16" s="60" t="s">
        <v>1573</v>
      </c>
      <c r="K16" s="80" t="s">
        <v>1331</v>
      </c>
      <c r="L16" s="80" t="s">
        <v>846</v>
      </c>
      <c r="M16" s="81">
        <v>4501029</v>
      </c>
      <c r="N16" s="80" t="s">
        <v>847</v>
      </c>
      <c r="O16" s="81">
        <v>450102900</v>
      </c>
      <c r="P16" s="82">
        <v>1</v>
      </c>
      <c r="Q16" s="238">
        <v>0.25</v>
      </c>
      <c r="R16" s="219">
        <f t="shared" si="0"/>
        <v>0.25</v>
      </c>
      <c r="S16" s="82">
        <v>1</v>
      </c>
      <c r="T16" s="238"/>
      <c r="U16" s="219">
        <f t="shared" si="1"/>
        <v>0</v>
      </c>
      <c r="V16" s="82">
        <v>1</v>
      </c>
      <c r="W16" s="238"/>
      <c r="X16" s="219">
        <f t="shared" si="2"/>
        <v>0</v>
      </c>
      <c r="Y16" s="82">
        <v>1</v>
      </c>
      <c r="Z16" s="238"/>
      <c r="AA16" s="219">
        <f t="shared" si="3"/>
        <v>0</v>
      </c>
      <c r="AB16" s="64">
        <f>P16+S16+V16+Y16</f>
        <v>4</v>
      </c>
      <c r="AC16" s="238">
        <f t="shared" si="4"/>
        <v>0.25</v>
      </c>
      <c r="AD16" s="219">
        <f t="shared" si="5"/>
        <v>6.25E-2</v>
      </c>
      <c r="AE16" s="60" t="s">
        <v>2002</v>
      </c>
      <c r="AF16" s="60" t="s">
        <v>82</v>
      </c>
      <c r="AG16" s="65" t="s">
        <v>2177</v>
      </c>
      <c r="AH16" s="60" t="s">
        <v>2003</v>
      </c>
      <c r="AI16" s="60" t="s">
        <v>250</v>
      </c>
      <c r="AJ16" s="60"/>
      <c r="AK16" s="66" t="s">
        <v>2004</v>
      </c>
      <c r="AL16" s="66" t="s">
        <v>2097</v>
      </c>
      <c r="AM16" s="67">
        <f>500000000+(6250000+3750000)</f>
        <v>510000000</v>
      </c>
      <c r="AN16" s="67">
        <v>0</v>
      </c>
      <c r="AO16" s="67">
        <v>0</v>
      </c>
      <c r="AP16" s="67">
        <v>0</v>
      </c>
      <c r="AQ16" s="22">
        <f t="shared" si="7"/>
        <v>0</v>
      </c>
      <c r="AR16" s="22">
        <f t="shared" si="8"/>
        <v>0</v>
      </c>
      <c r="AS16" s="60" t="s">
        <v>2005</v>
      </c>
      <c r="AT16" s="68"/>
      <c r="AU16" s="60"/>
      <c r="AV16" s="60"/>
      <c r="AW16" s="60"/>
      <c r="AX16" s="67">
        <f>6250000+3750000</f>
        <v>10000000</v>
      </c>
      <c r="AY16" s="67">
        <v>500000000</v>
      </c>
      <c r="AZ16" s="67">
        <v>0</v>
      </c>
      <c r="BA16" s="67">
        <v>0</v>
      </c>
      <c r="BB16" s="67">
        <v>0</v>
      </c>
      <c r="BC16" s="67">
        <v>0</v>
      </c>
      <c r="BD16" s="67">
        <v>0</v>
      </c>
      <c r="BE16" s="67">
        <v>0</v>
      </c>
      <c r="BF16" s="67">
        <v>0</v>
      </c>
      <c r="BG16" s="67">
        <v>0</v>
      </c>
      <c r="BH16" s="67">
        <v>0</v>
      </c>
      <c r="BI16" s="67">
        <v>0</v>
      </c>
      <c r="BJ16" s="67">
        <v>0</v>
      </c>
      <c r="BK16" s="67">
        <v>0</v>
      </c>
      <c r="BL16" s="67">
        <v>0</v>
      </c>
      <c r="BM16" s="67">
        <v>0</v>
      </c>
      <c r="BN16" s="67">
        <f t="shared" si="6"/>
        <v>510000000</v>
      </c>
      <c r="BO16" s="239"/>
      <c r="BP16" s="239"/>
      <c r="BQ16" s="239" t="s">
        <v>254</v>
      </c>
      <c r="BR16" s="239"/>
      <c r="BS16" s="239" t="s">
        <v>305</v>
      </c>
      <c r="BT16" s="239"/>
    </row>
    <row r="17" spans="1:72" s="83" customFormat="1" ht="96" x14ac:dyDescent="0.25">
      <c r="A17" s="60" t="s">
        <v>327</v>
      </c>
      <c r="B17" s="60" t="s">
        <v>13</v>
      </c>
      <c r="C17" s="60" t="s">
        <v>1205</v>
      </c>
      <c r="D17" s="60" t="s">
        <v>249</v>
      </c>
      <c r="E17" s="61" t="s">
        <v>306</v>
      </c>
      <c r="F17" s="60" t="s">
        <v>572</v>
      </c>
      <c r="G17" s="62">
        <v>4501</v>
      </c>
      <c r="H17" s="60" t="s">
        <v>201</v>
      </c>
      <c r="I17" s="80" t="s">
        <v>610</v>
      </c>
      <c r="J17" s="60" t="s">
        <v>1574</v>
      </c>
      <c r="K17" s="80" t="s">
        <v>1332</v>
      </c>
      <c r="L17" s="80" t="s">
        <v>848</v>
      </c>
      <c r="M17" s="81">
        <v>4501063</v>
      </c>
      <c r="N17" s="80" t="s">
        <v>849</v>
      </c>
      <c r="O17" s="81">
        <v>450106300</v>
      </c>
      <c r="P17" s="82">
        <v>1</v>
      </c>
      <c r="Q17" s="238">
        <v>0</v>
      </c>
      <c r="R17" s="219">
        <f t="shared" si="0"/>
        <v>0</v>
      </c>
      <c r="S17" s="82">
        <v>1</v>
      </c>
      <c r="T17" s="238"/>
      <c r="U17" s="219">
        <f t="shared" si="1"/>
        <v>0</v>
      </c>
      <c r="V17" s="82">
        <v>1</v>
      </c>
      <c r="W17" s="238"/>
      <c r="X17" s="219">
        <f t="shared" si="2"/>
        <v>0</v>
      </c>
      <c r="Y17" s="82">
        <v>1</v>
      </c>
      <c r="Z17" s="238"/>
      <c r="AA17" s="219">
        <f t="shared" si="3"/>
        <v>0</v>
      </c>
      <c r="AB17" s="64">
        <f>P17+S17+V17+Y17</f>
        <v>4</v>
      </c>
      <c r="AC17" s="238">
        <f t="shared" si="4"/>
        <v>0</v>
      </c>
      <c r="AD17" s="219">
        <f t="shared" si="5"/>
        <v>0</v>
      </c>
      <c r="AE17" s="60" t="s">
        <v>2087</v>
      </c>
      <c r="AF17" s="65" t="s">
        <v>1303</v>
      </c>
      <c r="AG17" s="65" t="s">
        <v>2177</v>
      </c>
      <c r="AH17" s="60" t="s">
        <v>2017</v>
      </c>
      <c r="AI17" s="60" t="s">
        <v>1304</v>
      </c>
      <c r="AJ17" s="60"/>
      <c r="AK17" s="66" t="s">
        <v>2006</v>
      </c>
      <c r="AL17" s="66" t="s">
        <v>1815</v>
      </c>
      <c r="AM17" s="67">
        <v>30000000</v>
      </c>
      <c r="AN17" s="67">
        <v>0</v>
      </c>
      <c r="AO17" s="67">
        <v>0</v>
      </c>
      <c r="AP17" s="67">
        <v>0</v>
      </c>
      <c r="AQ17" s="22">
        <f t="shared" si="7"/>
        <v>0</v>
      </c>
      <c r="AR17" s="22">
        <f t="shared" si="8"/>
        <v>0</v>
      </c>
      <c r="AS17" s="60" t="s">
        <v>2007</v>
      </c>
      <c r="AT17" s="68"/>
      <c r="AU17" s="60"/>
      <c r="AV17" s="60"/>
      <c r="AW17" s="60"/>
      <c r="AX17" s="67">
        <v>0</v>
      </c>
      <c r="AY17" s="67">
        <v>0</v>
      </c>
      <c r="AZ17" s="67">
        <v>0</v>
      </c>
      <c r="BA17" s="67">
        <v>0</v>
      </c>
      <c r="BB17" s="67">
        <v>0</v>
      </c>
      <c r="BC17" s="67">
        <v>0</v>
      </c>
      <c r="BD17" s="67">
        <v>0</v>
      </c>
      <c r="BE17" s="67">
        <v>30000000</v>
      </c>
      <c r="BF17" s="67">
        <v>0</v>
      </c>
      <c r="BG17" s="67">
        <v>0</v>
      </c>
      <c r="BH17" s="67">
        <v>0</v>
      </c>
      <c r="BI17" s="67">
        <v>0</v>
      </c>
      <c r="BJ17" s="67">
        <v>0</v>
      </c>
      <c r="BK17" s="67">
        <v>0</v>
      </c>
      <c r="BL17" s="67">
        <v>0</v>
      </c>
      <c r="BM17" s="67">
        <v>0</v>
      </c>
      <c r="BN17" s="67">
        <f t="shared" si="6"/>
        <v>30000000</v>
      </c>
      <c r="BO17" s="239" t="s">
        <v>259</v>
      </c>
      <c r="BP17" s="239" t="s">
        <v>1268</v>
      </c>
      <c r="BQ17" s="239" t="s">
        <v>254</v>
      </c>
      <c r="BR17" s="239" t="s">
        <v>306</v>
      </c>
      <c r="BS17" s="279" t="s">
        <v>264</v>
      </c>
      <c r="BT17" s="239" t="s">
        <v>1204</v>
      </c>
    </row>
    <row r="18" spans="1:72" s="69" customFormat="1" ht="72" x14ac:dyDescent="0.25">
      <c r="A18" s="60" t="s">
        <v>328</v>
      </c>
      <c r="B18" s="60" t="s">
        <v>13</v>
      </c>
      <c r="C18" s="60" t="s">
        <v>1205</v>
      </c>
      <c r="D18" s="60" t="s">
        <v>249</v>
      </c>
      <c r="E18" s="61" t="s">
        <v>306</v>
      </c>
      <c r="F18" s="60" t="s">
        <v>572</v>
      </c>
      <c r="G18" s="62">
        <v>4501</v>
      </c>
      <c r="H18" s="60" t="s">
        <v>201</v>
      </c>
      <c r="I18" s="80" t="s">
        <v>611</v>
      </c>
      <c r="J18" s="60" t="s">
        <v>1575</v>
      </c>
      <c r="K18" s="80" t="s">
        <v>1333</v>
      </c>
      <c r="L18" s="80" t="s">
        <v>1301</v>
      </c>
      <c r="M18" s="81">
        <v>4501061</v>
      </c>
      <c r="N18" s="80" t="s">
        <v>1189</v>
      </c>
      <c r="O18" s="81">
        <v>450106100</v>
      </c>
      <c r="P18" s="82">
        <v>0</v>
      </c>
      <c r="Q18" s="238">
        <v>0</v>
      </c>
      <c r="R18" s="219" t="e">
        <f t="shared" si="0"/>
        <v>#DIV/0!</v>
      </c>
      <c r="S18" s="82">
        <v>50</v>
      </c>
      <c r="T18" s="238"/>
      <c r="U18" s="219">
        <f t="shared" si="1"/>
        <v>0</v>
      </c>
      <c r="V18" s="82">
        <v>50</v>
      </c>
      <c r="W18" s="238"/>
      <c r="X18" s="219" t="e">
        <f t="shared" si="2"/>
        <v>#DIV/0!</v>
      </c>
      <c r="Y18" s="82">
        <v>50</v>
      </c>
      <c r="Z18" s="238"/>
      <c r="AA18" s="219">
        <f t="shared" si="3"/>
        <v>0</v>
      </c>
      <c r="AB18" s="64">
        <f>P18+S18+V18+Y18</f>
        <v>150</v>
      </c>
      <c r="AC18" s="238">
        <f t="shared" si="4"/>
        <v>0</v>
      </c>
      <c r="AD18" s="219">
        <f t="shared" si="5"/>
        <v>0</v>
      </c>
      <c r="AE18" s="60" t="s">
        <v>2087</v>
      </c>
      <c r="AF18" s="65" t="s">
        <v>1303</v>
      </c>
      <c r="AG18" s="65" t="s">
        <v>2177</v>
      </c>
      <c r="AH18" s="60" t="s">
        <v>2016</v>
      </c>
      <c r="AI18" s="60" t="s">
        <v>1304</v>
      </c>
      <c r="AJ18" s="60"/>
      <c r="AK18" s="66" t="s">
        <v>2008</v>
      </c>
      <c r="AL18" s="66" t="s">
        <v>1815</v>
      </c>
      <c r="AM18" s="67">
        <f>10000000+6000000</f>
        <v>16000000</v>
      </c>
      <c r="AN18" s="67">
        <v>0</v>
      </c>
      <c r="AO18" s="67">
        <v>0</v>
      </c>
      <c r="AP18" s="67">
        <v>0</v>
      </c>
      <c r="AQ18" s="22">
        <f t="shared" si="7"/>
        <v>0</v>
      </c>
      <c r="AR18" s="22">
        <f t="shared" si="8"/>
        <v>0</v>
      </c>
      <c r="AS18" s="60" t="s">
        <v>2009</v>
      </c>
      <c r="AT18" s="68"/>
      <c r="AU18" s="60"/>
      <c r="AV18" s="60"/>
      <c r="AW18" s="60"/>
      <c r="AX18" s="67">
        <v>0</v>
      </c>
      <c r="AY18" s="67">
        <v>0</v>
      </c>
      <c r="AZ18" s="67">
        <v>0</v>
      </c>
      <c r="BA18" s="67">
        <v>0</v>
      </c>
      <c r="BB18" s="67">
        <v>0</v>
      </c>
      <c r="BC18" s="67">
        <v>0</v>
      </c>
      <c r="BD18" s="67">
        <v>0</v>
      </c>
      <c r="BE18" s="67">
        <f>10000000+6000000</f>
        <v>16000000</v>
      </c>
      <c r="BF18" s="67">
        <v>0</v>
      </c>
      <c r="BG18" s="67">
        <v>0</v>
      </c>
      <c r="BH18" s="67">
        <v>0</v>
      </c>
      <c r="BI18" s="67">
        <v>0</v>
      </c>
      <c r="BJ18" s="67">
        <v>0</v>
      </c>
      <c r="BK18" s="67">
        <v>0</v>
      </c>
      <c r="BL18" s="67">
        <v>0</v>
      </c>
      <c r="BM18" s="67">
        <v>0</v>
      </c>
      <c r="BN18" s="67">
        <f t="shared" si="6"/>
        <v>16000000</v>
      </c>
      <c r="BO18" s="239" t="s">
        <v>271</v>
      </c>
      <c r="BP18" s="239" t="s">
        <v>1307</v>
      </c>
      <c r="BQ18" s="239" t="s">
        <v>254</v>
      </c>
      <c r="BR18" s="239" t="s">
        <v>306</v>
      </c>
      <c r="BS18" s="279" t="s">
        <v>303</v>
      </c>
      <c r="BT18" s="239" t="s">
        <v>1204</v>
      </c>
    </row>
    <row r="19" spans="1:72" s="85" customFormat="1" ht="60" x14ac:dyDescent="0.25">
      <c r="A19" s="60" t="s">
        <v>329</v>
      </c>
      <c r="B19" s="60" t="s">
        <v>14</v>
      </c>
      <c r="C19" s="60" t="s">
        <v>1203</v>
      </c>
      <c r="D19" s="60" t="s">
        <v>249</v>
      </c>
      <c r="E19" s="61" t="s">
        <v>306</v>
      </c>
      <c r="F19" s="60" t="s">
        <v>572</v>
      </c>
      <c r="G19" s="62">
        <v>4501</v>
      </c>
      <c r="H19" s="60" t="s">
        <v>201</v>
      </c>
      <c r="I19" s="80" t="s">
        <v>612</v>
      </c>
      <c r="J19" s="60" t="s">
        <v>1577</v>
      </c>
      <c r="K19" s="80" t="s">
        <v>1334</v>
      </c>
      <c r="L19" s="80" t="s">
        <v>850</v>
      </c>
      <c r="M19" s="81">
        <v>4501081</v>
      </c>
      <c r="N19" s="80" t="s">
        <v>851</v>
      </c>
      <c r="O19" s="81">
        <v>450108100</v>
      </c>
      <c r="P19" s="84">
        <v>1</v>
      </c>
      <c r="Q19" s="280">
        <v>0.5</v>
      </c>
      <c r="R19" s="219">
        <f t="shared" si="0"/>
        <v>0.5</v>
      </c>
      <c r="S19" s="84">
        <v>1</v>
      </c>
      <c r="T19" s="280"/>
      <c r="U19" s="219">
        <f t="shared" si="1"/>
        <v>0</v>
      </c>
      <c r="V19" s="84">
        <v>1</v>
      </c>
      <c r="W19" s="280"/>
      <c r="X19" s="219">
        <f t="shared" si="2"/>
        <v>0</v>
      </c>
      <c r="Y19" s="84">
        <v>1</v>
      </c>
      <c r="Z19" s="280"/>
      <c r="AA19" s="219">
        <f t="shared" si="3"/>
        <v>0</v>
      </c>
      <c r="AB19" s="84">
        <v>1</v>
      </c>
      <c r="AC19" s="238">
        <f t="shared" si="4"/>
        <v>0.5</v>
      </c>
      <c r="AD19" s="219">
        <f t="shared" si="5"/>
        <v>0.5</v>
      </c>
      <c r="AE19" s="60" t="s">
        <v>2090</v>
      </c>
      <c r="AF19" s="60" t="s">
        <v>2010</v>
      </c>
      <c r="AG19" s="65" t="s">
        <v>2177</v>
      </c>
      <c r="AH19" s="60" t="s">
        <v>2018</v>
      </c>
      <c r="AI19" s="60" t="s">
        <v>1198</v>
      </c>
      <c r="AJ19" s="60"/>
      <c r="AK19" s="66" t="s">
        <v>2098</v>
      </c>
      <c r="AL19" s="66" t="s">
        <v>1802</v>
      </c>
      <c r="AM19" s="67">
        <f>54243007+(56300000+93500000)</f>
        <v>204043007</v>
      </c>
      <c r="AN19" s="67">
        <v>0</v>
      </c>
      <c r="AO19" s="67">
        <v>0</v>
      </c>
      <c r="AP19" s="67">
        <v>0</v>
      </c>
      <c r="AQ19" s="22">
        <f t="shared" si="7"/>
        <v>0</v>
      </c>
      <c r="AR19" s="22">
        <f t="shared" si="8"/>
        <v>0</v>
      </c>
      <c r="AS19" s="60" t="s">
        <v>2011</v>
      </c>
      <c r="AT19" s="68"/>
      <c r="AU19" s="60"/>
      <c r="AV19" s="60"/>
      <c r="AW19" s="60"/>
      <c r="AX19" s="67">
        <v>54243007</v>
      </c>
      <c r="AY19" s="67">
        <v>0</v>
      </c>
      <c r="AZ19" s="67">
        <v>0</v>
      </c>
      <c r="BA19" s="67">
        <v>0</v>
      </c>
      <c r="BB19" s="67">
        <v>0</v>
      </c>
      <c r="BC19" s="67">
        <v>0</v>
      </c>
      <c r="BD19" s="67">
        <v>0</v>
      </c>
      <c r="BE19" s="67" t="s">
        <v>2147</v>
      </c>
      <c r="BF19" s="67">
        <v>0</v>
      </c>
      <c r="BG19" s="67">
        <v>0</v>
      </c>
      <c r="BH19" s="67">
        <v>0</v>
      </c>
      <c r="BI19" s="67">
        <v>0</v>
      </c>
      <c r="BJ19" s="67">
        <v>0</v>
      </c>
      <c r="BK19" s="67">
        <v>0</v>
      </c>
      <c r="BL19" s="67">
        <v>0</v>
      </c>
      <c r="BM19" s="67">
        <v>0</v>
      </c>
      <c r="BN19" s="67" t="e">
        <f t="shared" si="6"/>
        <v>#VALUE!</v>
      </c>
      <c r="BO19" s="239"/>
      <c r="BP19" s="239"/>
      <c r="BQ19" s="239" t="s">
        <v>254</v>
      </c>
      <c r="BR19" s="239"/>
      <c r="BS19" s="239" t="s">
        <v>305</v>
      </c>
      <c r="BT19" s="239"/>
    </row>
    <row r="20" spans="1:72" s="69" customFormat="1" ht="240" x14ac:dyDescent="0.25">
      <c r="A20" s="60" t="s">
        <v>330</v>
      </c>
      <c r="B20" s="60" t="s">
        <v>14</v>
      </c>
      <c r="C20" s="60" t="s">
        <v>1204</v>
      </c>
      <c r="D20" s="60" t="s">
        <v>249</v>
      </c>
      <c r="E20" s="61" t="s">
        <v>306</v>
      </c>
      <c r="F20" s="60" t="s">
        <v>572</v>
      </c>
      <c r="G20" s="62">
        <v>4501</v>
      </c>
      <c r="H20" s="60" t="s">
        <v>201</v>
      </c>
      <c r="I20" s="80" t="s">
        <v>613</v>
      </c>
      <c r="J20" s="60" t="s">
        <v>1576</v>
      </c>
      <c r="K20" s="80" t="s">
        <v>1335</v>
      </c>
      <c r="L20" s="80" t="s">
        <v>852</v>
      </c>
      <c r="M20" s="81">
        <v>4501082</v>
      </c>
      <c r="N20" s="80" t="s">
        <v>1197</v>
      </c>
      <c r="O20" s="81">
        <v>450108200</v>
      </c>
      <c r="P20" s="84">
        <v>1</v>
      </c>
      <c r="Q20" s="280">
        <v>0.5</v>
      </c>
      <c r="R20" s="219">
        <f t="shared" si="0"/>
        <v>0.5</v>
      </c>
      <c r="S20" s="84">
        <v>1</v>
      </c>
      <c r="T20" s="280"/>
      <c r="U20" s="219">
        <f t="shared" si="1"/>
        <v>0</v>
      </c>
      <c r="V20" s="84">
        <v>1</v>
      </c>
      <c r="W20" s="280"/>
      <c r="X20" s="219">
        <f t="shared" si="2"/>
        <v>0</v>
      </c>
      <c r="Y20" s="84">
        <v>1</v>
      </c>
      <c r="Z20" s="280"/>
      <c r="AA20" s="219">
        <f t="shared" si="3"/>
        <v>0</v>
      </c>
      <c r="AB20" s="84">
        <v>1</v>
      </c>
      <c r="AC20" s="238">
        <f t="shared" si="4"/>
        <v>0.5</v>
      </c>
      <c r="AD20" s="219">
        <f t="shared" si="5"/>
        <v>0.5</v>
      </c>
      <c r="AE20" s="60" t="s">
        <v>2090</v>
      </c>
      <c r="AF20" s="60" t="s">
        <v>2010</v>
      </c>
      <c r="AG20" s="65" t="s">
        <v>2177</v>
      </c>
      <c r="AH20" s="80" t="s">
        <v>2015</v>
      </c>
      <c r="AI20" s="60" t="s">
        <v>1177</v>
      </c>
      <c r="AJ20" s="60"/>
      <c r="AK20" s="66" t="s">
        <v>2099</v>
      </c>
      <c r="AL20" s="66" t="s">
        <v>2100</v>
      </c>
      <c r="AM20" s="67">
        <f>288600000+73914623+80000000</f>
        <v>442514623</v>
      </c>
      <c r="AN20" s="67">
        <v>0</v>
      </c>
      <c r="AO20" s="67">
        <v>0</v>
      </c>
      <c r="AP20" s="67">
        <v>0</v>
      </c>
      <c r="AQ20" s="22">
        <f t="shared" si="7"/>
        <v>0</v>
      </c>
      <c r="AR20" s="22">
        <f t="shared" si="8"/>
        <v>0</v>
      </c>
      <c r="AS20" s="60" t="s">
        <v>2012</v>
      </c>
      <c r="AT20" s="68"/>
      <c r="AU20" s="60"/>
      <c r="AV20" s="60"/>
      <c r="AW20" s="60"/>
      <c r="AX20" s="67">
        <v>73914623</v>
      </c>
      <c r="AY20" s="67">
        <v>80000000</v>
      </c>
      <c r="AZ20" s="67">
        <v>0</v>
      </c>
      <c r="BA20" s="67">
        <v>0</v>
      </c>
      <c r="BB20" s="67">
        <v>0</v>
      </c>
      <c r="BC20" s="67">
        <v>0</v>
      </c>
      <c r="BD20" s="67">
        <v>0</v>
      </c>
      <c r="BE20" s="67">
        <v>288600000</v>
      </c>
      <c r="BF20" s="67">
        <v>0</v>
      </c>
      <c r="BG20" s="67">
        <v>0</v>
      </c>
      <c r="BH20" s="67">
        <v>0</v>
      </c>
      <c r="BI20" s="67">
        <v>0</v>
      </c>
      <c r="BJ20" s="67">
        <v>0</v>
      </c>
      <c r="BK20" s="67">
        <v>0</v>
      </c>
      <c r="BL20" s="67">
        <v>0</v>
      </c>
      <c r="BM20" s="67">
        <v>0</v>
      </c>
      <c r="BN20" s="67">
        <f t="shared" si="6"/>
        <v>442514623</v>
      </c>
      <c r="BO20" s="239"/>
      <c r="BP20" s="239"/>
      <c r="BQ20" s="239" t="s">
        <v>254</v>
      </c>
      <c r="BR20" s="239"/>
      <c r="BS20" s="239" t="s">
        <v>305</v>
      </c>
      <c r="BT20" s="239"/>
    </row>
    <row r="21" spans="1:72" s="83" customFormat="1" ht="84" x14ac:dyDescent="0.25">
      <c r="A21" s="60" t="s">
        <v>331</v>
      </c>
      <c r="B21" s="61" t="s">
        <v>13</v>
      </c>
      <c r="C21" s="60" t="s">
        <v>1204</v>
      </c>
      <c r="D21" s="60" t="s">
        <v>255</v>
      </c>
      <c r="E21" s="60" t="s">
        <v>263</v>
      </c>
      <c r="F21" s="60" t="s">
        <v>33</v>
      </c>
      <c r="G21" s="62">
        <v>1702</v>
      </c>
      <c r="H21" s="60" t="s">
        <v>201</v>
      </c>
      <c r="I21" s="60" t="s">
        <v>614</v>
      </c>
      <c r="J21" s="60" t="s">
        <v>1578</v>
      </c>
      <c r="K21" s="60" t="s">
        <v>1336</v>
      </c>
      <c r="L21" s="60" t="s">
        <v>853</v>
      </c>
      <c r="M21" s="62">
        <v>1702007</v>
      </c>
      <c r="N21" s="60" t="s">
        <v>854</v>
      </c>
      <c r="O21" s="62">
        <v>170200700</v>
      </c>
      <c r="P21" s="64">
        <v>1</v>
      </c>
      <c r="Q21" s="238">
        <v>0</v>
      </c>
      <c r="R21" s="219">
        <f t="shared" si="0"/>
        <v>0</v>
      </c>
      <c r="S21" s="64">
        <v>1</v>
      </c>
      <c r="T21" s="238"/>
      <c r="U21" s="219">
        <f t="shared" si="1"/>
        <v>0</v>
      </c>
      <c r="V21" s="64">
        <v>2</v>
      </c>
      <c r="W21" s="238"/>
      <c r="X21" s="219">
        <f t="shared" si="2"/>
        <v>0</v>
      </c>
      <c r="Y21" s="64">
        <v>1</v>
      </c>
      <c r="Z21" s="238"/>
      <c r="AA21" s="219">
        <f t="shared" si="3"/>
        <v>0</v>
      </c>
      <c r="AB21" s="64">
        <f t="shared" ref="AB21:AB27" si="9">P21+S21+V21+Y21</f>
        <v>5</v>
      </c>
      <c r="AC21" s="238">
        <f t="shared" si="4"/>
        <v>0</v>
      </c>
      <c r="AD21" s="219">
        <f t="shared" si="5"/>
        <v>0</v>
      </c>
      <c r="AE21" s="60" t="s">
        <v>1814</v>
      </c>
      <c r="AF21" s="60" t="s">
        <v>1250</v>
      </c>
      <c r="AG21" s="65" t="s">
        <v>2177</v>
      </c>
      <c r="AH21" s="60" t="s">
        <v>1823</v>
      </c>
      <c r="AI21" s="60" t="s">
        <v>284</v>
      </c>
      <c r="AJ21" s="60"/>
      <c r="AK21" s="66" t="s">
        <v>1175</v>
      </c>
      <c r="AL21" s="66" t="s">
        <v>1815</v>
      </c>
      <c r="AM21" s="67">
        <v>80000000</v>
      </c>
      <c r="AN21" s="67">
        <v>0</v>
      </c>
      <c r="AO21" s="67">
        <v>0</v>
      </c>
      <c r="AP21" s="67">
        <v>0</v>
      </c>
      <c r="AQ21" s="22">
        <f t="shared" si="7"/>
        <v>0</v>
      </c>
      <c r="AR21" s="22">
        <f t="shared" si="8"/>
        <v>0</v>
      </c>
      <c r="AS21" s="60" t="s">
        <v>1816</v>
      </c>
      <c r="AT21" s="68"/>
      <c r="AU21" s="60"/>
      <c r="AV21" s="60"/>
      <c r="AW21" s="60"/>
      <c r="AX21" s="67">
        <v>0</v>
      </c>
      <c r="AY21" s="67">
        <v>0</v>
      </c>
      <c r="AZ21" s="67">
        <v>0</v>
      </c>
      <c r="BA21" s="67">
        <v>0</v>
      </c>
      <c r="BB21" s="67">
        <v>0</v>
      </c>
      <c r="BC21" s="67">
        <v>0</v>
      </c>
      <c r="BD21" s="67">
        <v>0</v>
      </c>
      <c r="BE21" s="67">
        <v>80000000</v>
      </c>
      <c r="BF21" s="67">
        <v>0</v>
      </c>
      <c r="BG21" s="67">
        <v>0</v>
      </c>
      <c r="BH21" s="67">
        <v>0</v>
      </c>
      <c r="BI21" s="67">
        <v>0</v>
      </c>
      <c r="BJ21" s="67">
        <v>0</v>
      </c>
      <c r="BK21" s="67">
        <v>0</v>
      </c>
      <c r="BL21" s="67">
        <v>0</v>
      </c>
      <c r="BM21" s="67">
        <v>0</v>
      </c>
      <c r="BN21" s="67">
        <f t="shared" si="6"/>
        <v>80000000</v>
      </c>
      <c r="BO21" s="239" t="s">
        <v>265</v>
      </c>
      <c r="BP21" s="239" t="s">
        <v>1261</v>
      </c>
      <c r="BQ21" s="239" t="s">
        <v>266</v>
      </c>
      <c r="BR21" s="239" t="s">
        <v>263</v>
      </c>
      <c r="BS21" s="239" t="s">
        <v>286</v>
      </c>
      <c r="BT21" s="239" t="s">
        <v>1264</v>
      </c>
    </row>
    <row r="22" spans="1:72" s="86" customFormat="1" ht="240" x14ac:dyDescent="0.25">
      <c r="A22" s="60" t="s">
        <v>332</v>
      </c>
      <c r="B22" s="61" t="s">
        <v>13</v>
      </c>
      <c r="C22" s="60" t="s">
        <v>1204</v>
      </c>
      <c r="D22" s="60" t="s">
        <v>255</v>
      </c>
      <c r="E22" s="60" t="s">
        <v>263</v>
      </c>
      <c r="F22" s="60" t="s">
        <v>33</v>
      </c>
      <c r="G22" s="62">
        <v>1702</v>
      </c>
      <c r="H22" s="60" t="s">
        <v>201</v>
      </c>
      <c r="I22" s="60" t="s">
        <v>615</v>
      </c>
      <c r="J22" s="60" t="s">
        <v>1579</v>
      </c>
      <c r="K22" s="60" t="s">
        <v>1337</v>
      </c>
      <c r="L22" s="60" t="s">
        <v>34</v>
      </c>
      <c r="M22" s="62">
        <v>1702010</v>
      </c>
      <c r="N22" s="60" t="s">
        <v>35</v>
      </c>
      <c r="O22" s="62">
        <v>170201000</v>
      </c>
      <c r="P22" s="64">
        <v>700</v>
      </c>
      <c r="Q22" s="238">
        <v>137</v>
      </c>
      <c r="R22" s="219">
        <f t="shared" si="0"/>
        <v>0.1957142857142857</v>
      </c>
      <c r="S22" s="64">
        <v>700</v>
      </c>
      <c r="T22" s="238"/>
      <c r="U22" s="219">
        <f t="shared" si="1"/>
        <v>0</v>
      </c>
      <c r="V22" s="64">
        <v>700</v>
      </c>
      <c r="W22" s="238"/>
      <c r="X22" s="219">
        <f t="shared" si="2"/>
        <v>0</v>
      </c>
      <c r="Y22" s="64">
        <v>700</v>
      </c>
      <c r="Z22" s="238"/>
      <c r="AA22" s="219">
        <f t="shared" si="3"/>
        <v>0</v>
      </c>
      <c r="AB22" s="64">
        <f t="shared" si="9"/>
        <v>2800</v>
      </c>
      <c r="AC22" s="238">
        <f t="shared" si="4"/>
        <v>137</v>
      </c>
      <c r="AD22" s="219">
        <f t="shared" si="5"/>
        <v>4.8928571428571425E-2</v>
      </c>
      <c r="AE22" s="60" t="s">
        <v>1814</v>
      </c>
      <c r="AF22" s="60" t="s">
        <v>1250</v>
      </c>
      <c r="AG22" s="65" t="s">
        <v>2177</v>
      </c>
      <c r="AH22" s="60" t="s">
        <v>1824</v>
      </c>
      <c r="AI22" s="60" t="s">
        <v>284</v>
      </c>
      <c r="AJ22" s="60"/>
      <c r="AK22" s="66" t="s">
        <v>2101</v>
      </c>
      <c r="AL22" s="66" t="s">
        <v>1821</v>
      </c>
      <c r="AM22" s="67">
        <f>282348724+192600000</f>
        <v>474948724</v>
      </c>
      <c r="AN22" s="67">
        <v>0</v>
      </c>
      <c r="AO22" s="67">
        <v>0</v>
      </c>
      <c r="AP22" s="67">
        <v>0</v>
      </c>
      <c r="AQ22" s="22">
        <f t="shared" si="7"/>
        <v>0</v>
      </c>
      <c r="AR22" s="22">
        <f t="shared" si="8"/>
        <v>0</v>
      </c>
      <c r="AS22" s="60" t="s">
        <v>1822</v>
      </c>
      <c r="AT22" s="68"/>
      <c r="AU22" s="60"/>
      <c r="AV22" s="60"/>
      <c r="AW22" s="60"/>
      <c r="AX22" s="67">
        <v>282348724</v>
      </c>
      <c r="AY22" s="67">
        <v>0</v>
      </c>
      <c r="AZ22" s="67">
        <v>0</v>
      </c>
      <c r="BA22" s="67">
        <v>0</v>
      </c>
      <c r="BB22" s="67">
        <v>0</v>
      </c>
      <c r="BC22" s="67">
        <v>0</v>
      </c>
      <c r="BD22" s="67">
        <v>0</v>
      </c>
      <c r="BE22" s="67">
        <v>192600000</v>
      </c>
      <c r="BF22" s="67">
        <v>0</v>
      </c>
      <c r="BG22" s="67">
        <v>0</v>
      </c>
      <c r="BH22" s="67">
        <v>0</v>
      </c>
      <c r="BI22" s="67">
        <v>0</v>
      </c>
      <c r="BJ22" s="67">
        <v>0</v>
      </c>
      <c r="BK22" s="67">
        <v>0</v>
      </c>
      <c r="BL22" s="67">
        <v>0</v>
      </c>
      <c r="BM22" s="67">
        <v>0</v>
      </c>
      <c r="BN22" s="67">
        <f t="shared" si="6"/>
        <v>474948724</v>
      </c>
      <c r="BO22" s="239" t="s">
        <v>265</v>
      </c>
      <c r="BP22" s="239" t="s">
        <v>1261</v>
      </c>
      <c r="BQ22" s="239" t="s">
        <v>266</v>
      </c>
      <c r="BR22" s="239" t="s">
        <v>263</v>
      </c>
      <c r="BS22" s="239" t="s">
        <v>565</v>
      </c>
      <c r="BT22" s="239" t="s">
        <v>1264</v>
      </c>
    </row>
    <row r="23" spans="1:72" s="69" customFormat="1" ht="48" x14ac:dyDescent="0.25">
      <c r="A23" s="254" t="s">
        <v>333</v>
      </c>
      <c r="B23" s="255" t="s">
        <v>13</v>
      </c>
      <c r="C23" s="254" t="s">
        <v>1204</v>
      </c>
      <c r="D23" s="254" t="s">
        <v>255</v>
      </c>
      <c r="E23" s="254" t="s">
        <v>263</v>
      </c>
      <c r="F23" s="254" t="s">
        <v>33</v>
      </c>
      <c r="G23" s="256">
        <v>1702</v>
      </c>
      <c r="H23" s="254" t="s">
        <v>200</v>
      </c>
      <c r="I23" s="254" t="s">
        <v>616</v>
      </c>
      <c r="J23" s="254" t="s">
        <v>1584</v>
      </c>
      <c r="K23" s="254" t="s">
        <v>1338</v>
      </c>
      <c r="L23" s="254" t="s">
        <v>855</v>
      </c>
      <c r="M23" s="256">
        <v>1702016</v>
      </c>
      <c r="N23" s="254" t="s">
        <v>856</v>
      </c>
      <c r="O23" s="256">
        <v>170201600</v>
      </c>
      <c r="P23" s="258">
        <v>1</v>
      </c>
      <c r="Q23" s="259">
        <v>0.3</v>
      </c>
      <c r="R23" s="223">
        <f t="shared" si="0"/>
        <v>0.3</v>
      </c>
      <c r="S23" s="258">
        <v>1</v>
      </c>
      <c r="T23" s="259"/>
      <c r="U23" s="223">
        <f t="shared" si="1"/>
        <v>0</v>
      </c>
      <c r="V23" s="258">
        <v>1</v>
      </c>
      <c r="W23" s="259"/>
      <c r="X23" s="223">
        <f t="shared" si="2"/>
        <v>0</v>
      </c>
      <c r="Y23" s="258">
        <v>1</v>
      </c>
      <c r="Z23" s="259"/>
      <c r="AA23" s="223">
        <f t="shared" si="3"/>
        <v>0</v>
      </c>
      <c r="AB23" s="258">
        <f t="shared" si="9"/>
        <v>4</v>
      </c>
      <c r="AC23" s="259">
        <f t="shared" si="4"/>
        <v>0.3</v>
      </c>
      <c r="AD23" s="223">
        <f t="shared" si="5"/>
        <v>7.4999999999999997E-2</v>
      </c>
      <c r="AE23" s="260" t="s">
        <v>200</v>
      </c>
      <c r="AF23" s="260" t="s">
        <v>1204</v>
      </c>
      <c r="AG23" s="260" t="s">
        <v>1204</v>
      </c>
      <c r="AH23" s="254" t="s">
        <v>1252</v>
      </c>
      <c r="AI23" s="254" t="s">
        <v>284</v>
      </c>
      <c r="AJ23" s="254"/>
      <c r="AK23" s="261" t="s">
        <v>200</v>
      </c>
      <c r="AL23" s="261" t="s">
        <v>1204</v>
      </c>
      <c r="AM23" s="262">
        <v>0</v>
      </c>
      <c r="AN23" s="262">
        <v>0</v>
      </c>
      <c r="AO23" s="262">
        <v>0</v>
      </c>
      <c r="AP23" s="262">
        <v>0</v>
      </c>
      <c r="AQ23" s="263" t="s">
        <v>1204</v>
      </c>
      <c r="AR23" s="263" t="s">
        <v>1204</v>
      </c>
      <c r="AS23" s="254" t="s">
        <v>1204</v>
      </c>
      <c r="AT23" s="264"/>
      <c r="AU23" s="254"/>
      <c r="AV23" s="254"/>
      <c r="AW23" s="254"/>
      <c r="AX23" s="262">
        <v>0</v>
      </c>
      <c r="AY23" s="262">
        <v>0</v>
      </c>
      <c r="AZ23" s="262">
        <v>0</v>
      </c>
      <c r="BA23" s="262">
        <v>0</v>
      </c>
      <c r="BB23" s="262">
        <v>0</v>
      </c>
      <c r="BC23" s="262">
        <v>0</v>
      </c>
      <c r="BD23" s="262">
        <v>0</v>
      </c>
      <c r="BE23" s="262">
        <v>0</v>
      </c>
      <c r="BF23" s="262">
        <v>0</v>
      </c>
      <c r="BG23" s="262">
        <v>0</v>
      </c>
      <c r="BH23" s="262">
        <v>0</v>
      </c>
      <c r="BI23" s="262">
        <v>0</v>
      </c>
      <c r="BJ23" s="262">
        <v>0</v>
      </c>
      <c r="BK23" s="262">
        <v>0</v>
      </c>
      <c r="BL23" s="262">
        <v>0</v>
      </c>
      <c r="BM23" s="262">
        <v>0</v>
      </c>
      <c r="BN23" s="262">
        <f t="shared" si="6"/>
        <v>0</v>
      </c>
      <c r="BO23" s="254" t="s">
        <v>259</v>
      </c>
      <c r="BP23" s="254" t="s">
        <v>1262</v>
      </c>
      <c r="BQ23" s="254" t="s">
        <v>266</v>
      </c>
      <c r="BR23" s="254" t="s">
        <v>263</v>
      </c>
      <c r="BS23" s="254" t="s">
        <v>286</v>
      </c>
      <c r="BT23" s="254" t="s">
        <v>1264</v>
      </c>
    </row>
    <row r="24" spans="1:72" s="98" customFormat="1" ht="60" x14ac:dyDescent="0.25">
      <c r="A24" s="241" t="s">
        <v>334</v>
      </c>
      <c r="B24" s="242" t="s">
        <v>13</v>
      </c>
      <c r="C24" s="241" t="s">
        <v>1204</v>
      </c>
      <c r="D24" s="241" t="s">
        <v>255</v>
      </c>
      <c r="E24" s="241" t="s">
        <v>263</v>
      </c>
      <c r="F24" s="241" t="s">
        <v>33</v>
      </c>
      <c r="G24" s="243">
        <v>1702</v>
      </c>
      <c r="H24" s="241" t="s">
        <v>201</v>
      </c>
      <c r="I24" s="241" t="s">
        <v>617</v>
      </c>
      <c r="J24" s="241" t="s">
        <v>1674</v>
      </c>
      <c r="K24" s="241" t="s">
        <v>1339</v>
      </c>
      <c r="L24" s="241" t="s">
        <v>857</v>
      </c>
      <c r="M24" s="243">
        <v>1702023</v>
      </c>
      <c r="N24" s="241" t="s">
        <v>858</v>
      </c>
      <c r="O24" s="243">
        <v>170202300</v>
      </c>
      <c r="P24" s="248">
        <v>0</v>
      </c>
      <c r="Q24" s="247">
        <v>0</v>
      </c>
      <c r="R24" s="221" t="e">
        <f t="shared" si="0"/>
        <v>#DIV/0!</v>
      </c>
      <c r="S24" s="248">
        <v>0</v>
      </c>
      <c r="T24" s="247"/>
      <c r="U24" s="221">
        <f t="shared" si="1"/>
        <v>0</v>
      </c>
      <c r="V24" s="248">
        <v>0</v>
      </c>
      <c r="W24" s="247"/>
      <c r="X24" s="221" t="e">
        <f t="shared" si="2"/>
        <v>#DIV/0!</v>
      </c>
      <c r="Y24" s="248">
        <v>1</v>
      </c>
      <c r="Z24" s="247"/>
      <c r="AA24" s="221" t="e">
        <f t="shared" si="3"/>
        <v>#DIV/0!</v>
      </c>
      <c r="AB24" s="248">
        <f t="shared" si="9"/>
        <v>1</v>
      </c>
      <c r="AC24" s="247">
        <f t="shared" si="4"/>
        <v>0</v>
      </c>
      <c r="AD24" s="221">
        <f t="shared" si="5"/>
        <v>0</v>
      </c>
      <c r="AE24" s="242" t="s">
        <v>1826</v>
      </c>
      <c r="AF24" s="249" t="s">
        <v>1204</v>
      </c>
      <c r="AG24" s="249" t="s">
        <v>1204</v>
      </c>
      <c r="AH24" s="241" t="s">
        <v>1825</v>
      </c>
      <c r="AI24" s="241" t="s">
        <v>284</v>
      </c>
      <c r="AJ24" s="241"/>
      <c r="AK24" s="250" t="s">
        <v>1826</v>
      </c>
      <c r="AL24" s="250" t="s">
        <v>1204</v>
      </c>
      <c r="AM24" s="251">
        <v>0</v>
      </c>
      <c r="AN24" s="251">
        <v>0</v>
      </c>
      <c r="AO24" s="251">
        <v>0</v>
      </c>
      <c r="AP24" s="251">
        <v>0</v>
      </c>
      <c r="AQ24" s="222" t="e">
        <f>AP24/AM24</f>
        <v>#DIV/0!</v>
      </c>
      <c r="AR24" s="222" t="e">
        <f>AN24/AM24</f>
        <v>#DIV/0!</v>
      </c>
      <c r="AS24" s="241" t="s">
        <v>1826</v>
      </c>
      <c r="AT24" s="252"/>
      <c r="AU24" s="241"/>
      <c r="AV24" s="241"/>
      <c r="AW24" s="241"/>
      <c r="AX24" s="251">
        <v>0</v>
      </c>
      <c r="AY24" s="251">
        <v>0</v>
      </c>
      <c r="AZ24" s="251">
        <v>0</v>
      </c>
      <c r="BA24" s="251">
        <v>0</v>
      </c>
      <c r="BB24" s="251">
        <v>0</v>
      </c>
      <c r="BC24" s="251">
        <v>0</v>
      </c>
      <c r="BD24" s="251">
        <v>0</v>
      </c>
      <c r="BE24" s="251">
        <v>0</v>
      </c>
      <c r="BF24" s="251">
        <v>0</v>
      </c>
      <c r="BG24" s="251">
        <v>0</v>
      </c>
      <c r="BH24" s="251">
        <v>0</v>
      </c>
      <c r="BI24" s="251">
        <v>0</v>
      </c>
      <c r="BJ24" s="251">
        <v>0</v>
      </c>
      <c r="BK24" s="251">
        <v>0</v>
      </c>
      <c r="BL24" s="251">
        <v>0</v>
      </c>
      <c r="BM24" s="251">
        <v>0</v>
      </c>
      <c r="BN24" s="251">
        <f t="shared" si="6"/>
        <v>0</v>
      </c>
      <c r="BO24" s="253" t="s">
        <v>265</v>
      </c>
      <c r="BP24" s="253" t="s">
        <v>1256</v>
      </c>
      <c r="BQ24" s="253" t="s">
        <v>266</v>
      </c>
      <c r="BR24" s="253" t="s">
        <v>263</v>
      </c>
      <c r="BS24" s="253" t="s">
        <v>292</v>
      </c>
      <c r="BT24" s="253" t="s">
        <v>1264</v>
      </c>
    </row>
    <row r="25" spans="1:72" s="86" customFormat="1" ht="60" x14ac:dyDescent="0.25">
      <c r="A25" s="241" t="s">
        <v>335</v>
      </c>
      <c r="B25" s="242" t="s">
        <v>13</v>
      </c>
      <c r="C25" s="241" t="s">
        <v>1205</v>
      </c>
      <c r="D25" s="241" t="s">
        <v>255</v>
      </c>
      <c r="E25" s="241" t="s">
        <v>263</v>
      </c>
      <c r="F25" s="241" t="s">
        <v>33</v>
      </c>
      <c r="G25" s="243">
        <v>1702</v>
      </c>
      <c r="H25" s="241" t="s">
        <v>201</v>
      </c>
      <c r="I25" s="241" t="s">
        <v>618</v>
      </c>
      <c r="J25" s="241" t="s">
        <v>1580</v>
      </c>
      <c r="K25" s="241" t="s">
        <v>1340</v>
      </c>
      <c r="L25" s="241" t="s">
        <v>859</v>
      </c>
      <c r="M25" s="243">
        <v>1702025</v>
      </c>
      <c r="N25" s="241" t="s">
        <v>860</v>
      </c>
      <c r="O25" s="243">
        <v>170202500</v>
      </c>
      <c r="P25" s="248">
        <v>0</v>
      </c>
      <c r="Q25" s="247">
        <v>0</v>
      </c>
      <c r="R25" s="221" t="e">
        <f t="shared" si="0"/>
        <v>#DIV/0!</v>
      </c>
      <c r="S25" s="248">
        <v>0</v>
      </c>
      <c r="T25" s="247"/>
      <c r="U25" s="221">
        <f t="shared" si="1"/>
        <v>0</v>
      </c>
      <c r="V25" s="248">
        <v>1</v>
      </c>
      <c r="W25" s="247"/>
      <c r="X25" s="221" t="e">
        <f t="shared" si="2"/>
        <v>#DIV/0!</v>
      </c>
      <c r="Y25" s="248">
        <v>0</v>
      </c>
      <c r="Z25" s="247"/>
      <c r="AA25" s="221" t="e">
        <f t="shared" si="3"/>
        <v>#DIV/0!</v>
      </c>
      <c r="AB25" s="248">
        <f t="shared" si="9"/>
        <v>1</v>
      </c>
      <c r="AC25" s="247">
        <f t="shared" si="4"/>
        <v>0</v>
      </c>
      <c r="AD25" s="221">
        <f t="shared" si="5"/>
        <v>0</v>
      </c>
      <c r="AE25" s="242" t="s">
        <v>1826</v>
      </c>
      <c r="AF25" s="249" t="s">
        <v>1204</v>
      </c>
      <c r="AG25" s="249" t="s">
        <v>1204</v>
      </c>
      <c r="AH25" s="241" t="s">
        <v>1827</v>
      </c>
      <c r="AI25" s="241" t="s">
        <v>284</v>
      </c>
      <c r="AJ25" s="241"/>
      <c r="AK25" s="250" t="s">
        <v>1826</v>
      </c>
      <c r="AL25" s="250" t="s">
        <v>1204</v>
      </c>
      <c r="AM25" s="251">
        <v>0</v>
      </c>
      <c r="AN25" s="251">
        <v>0</v>
      </c>
      <c r="AO25" s="251">
        <v>0</v>
      </c>
      <c r="AP25" s="251">
        <v>0</v>
      </c>
      <c r="AQ25" s="222" t="e">
        <f>AP25/AM25</f>
        <v>#DIV/0!</v>
      </c>
      <c r="AR25" s="222" t="e">
        <f>AN25/AM25</f>
        <v>#DIV/0!</v>
      </c>
      <c r="AS25" s="241"/>
      <c r="AT25" s="252"/>
      <c r="AU25" s="241"/>
      <c r="AV25" s="241"/>
      <c r="AW25" s="241"/>
      <c r="AX25" s="251">
        <v>0</v>
      </c>
      <c r="AY25" s="251">
        <v>0</v>
      </c>
      <c r="AZ25" s="251">
        <v>0</v>
      </c>
      <c r="BA25" s="251">
        <v>0</v>
      </c>
      <c r="BB25" s="251">
        <v>0</v>
      </c>
      <c r="BC25" s="251">
        <v>0</v>
      </c>
      <c r="BD25" s="251">
        <v>0</v>
      </c>
      <c r="BE25" s="251">
        <v>0</v>
      </c>
      <c r="BF25" s="251">
        <v>0</v>
      </c>
      <c r="BG25" s="251">
        <v>0</v>
      </c>
      <c r="BH25" s="251">
        <v>0</v>
      </c>
      <c r="BI25" s="251">
        <v>0</v>
      </c>
      <c r="BJ25" s="251">
        <v>0</v>
      </c>
      <c r="BK25" s="251">
        <v>0</v>
      </c>
      <c r="BL25" s="251">
        <v>0</v>
      </c>
      <c r="BM25" s="251">
        <v>0</v>
      </c>
      <c r="BN25" s="251">
        <f t="shared" si="6"/>
        <v>0</v>
      </c>
      <c r="BO25" s="253" t="s">
        <v>278</v>
      </c>
      <c r="BP25" s="253" t="s">
        <v>1263</v>
      </c>
      <c r="BQ25" s="253" t="s">
        <v>266</v>
      </c>
      <c r="BR25" s="253" t="s">
        <v>263</v>
      </c>
      <c r="BS25" s="253" t="s">
        <v>292</v>
      </c>
      <c r="BT25" s="253" t="s">
        <v>1264</v>
      </c>
    </row>
    <row r="26" spans="1:72" s="79" customFormat="1" ht="48" x14ac:dyDescent="0.25">
      <c r="A26" s="60" t="s">
        <v>336</v>
      </c>
      <c r="B26" s="61" t="s">
        <v>13</v>
      </c>
      <c r="C26" s="60" t="s">
        <v>1205</v>
      </c>
      <c r="D26" s="60" t="s">
        <v>255</v>
      </c>
      <c r="E26" s="61" t="s">
        <v>263</v>
      </c>
      <c r="F26" s="61" t="s">
        <v>33</v>
      </c>
      <c r="G26" s="62">
        <v>1702</v>
      </c>
      <c r="H26" s="63" t="s">
        <v>201</v>
      </c>
      <c r="I26" s="60" t="s">
        <v>619</v>
      </c>
      <c r="J26" s="60" t="s">
        <v>1581</v>
      </c>
      <c r="K26" s="60" t="s">
        <v>1341</v>
      </c>
      <c r="L26" s="60" t="s">
        <v>861</v>
      </c>
      <c r="M26" s="62">
        <v>1702038</v>
      </c>
      <c r="N26" s="60" t="s">
        <v>862</v>
      </c>
      <c r="O26" s="62">
        <v>170203805</v>
      </c>
      <c r="P26" s="64">
        <v>2</v>
      </c>
      <c r="Q26" s="238">
        <v>0</v>
      </c>
      <c r="R26" s="219">
        <f t="shared" si="0"/>
        <v>0</v>
      </c>
      <c r="S26" s="64">
        <v>4</v>
      </c>
      <c r="T26" s="238"/>
      <c r="U26" s="219">
        <f t="shared" si="1"/>
        <v>0</v>
      </c>
      <c r="V26" s="64">
        <v>4</v>
      </c>
      <c r="W26" s="238"/>
      <c r="X26" s="219">
        <f t="shared" si="2"/>
        <v>0</v>
      </c>
      <c r="Y26" s="64">
        <v>4</v>
      </c>
      <c r="Z26" s="238"/>
      <c r="AA26" s="219">
        <f t="shared" si="3"/>
        <v>0</v>
      </c>
      <c r="AB26" s="64">
        <f t="shared" si="9"/>
        <v>14</v>
      </c>
      <c r="AC26" s="238">
        <f t="shared" si="4"/>
        <v>0</v>
      </c>
      <c r="AD26" s="219">
        <f t="shared" si="5"/>
        <v>0</v>
      </c>
      <c r="AE26" s="60" t="s">
        <v>1814</v>
      </c>
      <c r="AF26" s="60" t="s">
        <v>1250</v>
      </c>
      <c r="AG26" s="65" t="s">
        <v>2177</v>
      </c>
      <c r="AH26" s="60" t="s">
        <v>1829</v>
      </c>
      <c r="AI26" s="60" t="s">
        <v>284</v>
      </c>
      <c r="AJ26" s="60"/>
      <c r="AK26" s="66" t="s">
        <v>1828</v>
      </c>
      <c r="AL26" s="66" t="s">
        <v>2102</v>
      </c>
      <c r="AM26" s="67">
        <f>22000000+30000000</f>
        <v>52000000</v>
      </c>
      <c r="AN26" s="67">
        <v>0</v>
      </c>
      <c r="AO26" s="67">
        <v>0</v>
      </c>
      <c r="AP26" s="67">
        <v>0</v>
      </c>
      <c r="AQ26" s="22">
        <f>AP26/AM26</f>
        <v>0</v>
      </c>
      <c r="AR26" s="22">
        <f>AN26/AM26</f>
        <v>0</v>
      </c>
      <c r="AS26" s="60" t="s">
        <v>1830</v>
      </c>
      <c r="AT26" s="68"/>
      <c r="AU26" s="60"/>
      <c r="AV26" s="60"/>
      <c r="AW26" s="60"/>
      <c r="AX26" s="67">
        <f>22000000+30000000</f>
        <v>52000000</v>
      </c>
      <c r="AY26" s="67">
        <v>0</v>
      </c>
      <c r="AZ26" s="67">
        <v>0</v>
      </c>
      <c r="BA26" s="67">
        <v>0</v>
      </c>
      <c r="BB26" s="67">
        <v>0</v>
      </c>
      <c r="BC26" s="67">
        <v>0</v>
      </c>
      <c r="BD26" s="67">
        <v>0</v>
      </c>
      <c r="BE26" s="67">
        <v>0</v>
      </c>
      <c r="BF26" s="67">
        <v>0</v>
      </c>
      <c r="BG26" s="67">
        <v>0</v>
      </c>
      <c r="BH26" s="67">
        <v>0</v>
      </c>
      <c r="BI26" s="67">
        <v>0</v>
      </c>
      <c r="BJ26" s="67">
        <v>0</v>
      </c>
      <c r="BK26" s="67">
        <v>0</v>
      </c>
      <c r="BL26" s="67">
        <v>0</v>
      </c>
      <c r="BM26" s="67">
        <v>0</v>
      </c>
      <c r="BN26" s="67">
        <f t="shared" si="6"/>
        <v>52000000</v>
      </c>
      <c r="BO26" s="239" t="s">
        <v>265</v>
      </c>
      <c r="BP26" s="239" t="s">
        <v>1257</v>
      </c>
      <c r="BQ26" s="239" t="s">
        <v>266</v>
      </c>
      <c r="BR26" s="239" t="s">
        <v>263</v>
      </c>
      <c r="BS26" s="239" t="s">
        <v>286</v>
      </c>
      <c r="BT26" s="239" t="s">
        <v>1264</v>
      </c>
    </row>
    <row r="27" spans="1:72" s="83" customFormat="1" ht="72" x14ac:dyDescent="0.25">
      <c r="A27" s="60" t="s">
        <v>337</v>
      </c>
      <c r="B27" s="61" t="s">
        <v>13</v>
      </c>
      <c r="C27" s="60" t="s">
        <v>1205</v>
      </c>
      <c r="D27" s="60" t="s">
        <v>255</v>
      </c>
      <c r="E27" s="61" t="s">
        <v>263</v>
      </c>
      <c r="F27" s="61" t="s">
        <v>33</v>
      </c>
      <c r="G27" s="62">
        <v>1702</v>
      </c>
      <c r="H27" s="63" t="s">
        <v>201</v>
      </c>
      <c r="I27" s="60" t="s">
        <v>620</v>
      </c>
      <c r="J27" s="60" t="s">
        <v>1582</v>
      </c>
      <c r="K27" s="60" t="s">
        <v>1342</v>
      </c>
      <c r="L27" s="60" t="s">
        <v>863</v>
      </c>
      <c r="M27" s="62">
        <v>1702017</v>
      </c>
      <c r="N27" s="60" t="s">
        <v>864</v>
      </c>
      <c r="O27" s="62">
        <v>170201701</v>
      </c>
      <c r="P27" s="64">
        <v>1</v>
      </c>
      <c r="Q27" s="238">
        <v>0</v>
      </c>
      <c r="R27" s="219">
        <f t="shared" si="0"/>
        <v>0</v>
      </c>
      <c r="S27" s="64">
        <v>1</v>
      </c>
      <c r="T27" s="238"/>
      <c r="U27" s="219">
        <f t="shared" si="1"/>
        <v>0</v>
      </c>
      <c r="V27" s="64">
        <v>1</v>
      </c>
      <c r="W27" s="238"/>
      <c r="X27" s="219">
        <f t="shared" si="2"/>
        <v>0</v>
      </c>
      <c r="Y27" s="64">
        <v>1</v>
      </c>
      <c r="Z27" s="238"/>
      <c r="AA27" s="219">
        <f t="shared" si="3"/>
        <v>0</v>
      </c>
      <c r="AB27" s="64">
        <f t="shared" si="9"/>
        <v>4</v>
      </c>
      <c r="AC27" s="238">
        <f t="shared" si="4"/>
        <v>0</v>
      </c>
      <c r="AD27" s="219">
        <f t="shared" si="5"/>
        <v>0</v>
      </c>
      <c r="AE27" s="60" t="s">
        <v>1814</v>
      </c>
      <c r="AF27" s="60" t="s">
        <v>1250</v>
      </c>
      <c r="AG27" s="65" t="s">
        <v>2177</v>
      </c>
      <c r="AH27" s="60" t="s">
        <v>1831</v>
      </c>
      <c r="AI27" s="60" t="s">
        <v>284</v>
      </c>
      <c r="AJ27" s="60"/>
      <c r="AK27" s="66" t="s">
        <v>1832</v>
      </c>
      <c r="AL27" s="66" t="s">
        <v>1795</v>
      </c>
      <c r="AM27" s="67">
        <v>50000000</v>
      </c>
      <c r="AN27" s="67">
        <v>0</v>
      </c>
      <c r="AO27" s="67">
        <v>0</v>
      </c>
      <c r="AP27" s="67">
        <v>0</v>
      </c>
      <c r="AQ27" s="22">
        <f>AP27/AM27</f>
        <v>0</v>
      </c>
      <c r="AR27" s="22">
        <f>AN27/AM27</f>
        <v>0</v>
      </c>
      <c r="AS27" s="60" t="s">
        <v>1833</v>
      </c>
      <c r="AT27" s="68"/>
      <c r="AU27" s="60"/>
      <c r="AV27" s="60"/>
      <c r="AW27" s="60"/>
      <c r="AX27" s="67">
        <v>50000000</v>
      </c>
      <c r="AY27" s="67">
        <v>0</v>
      </c>
      <c r="AZ27" s="67">
        <v>0</v>
      </c>
      <c r="BA27" s="67">
        <v>0</v>
      </c>
      <c r="BB27" s="67">
        <v>0</v>
      </c>
      <c r="BC27" s="67">
        <v>0</v>
      </c>
      <c r="BD27" s="67">
        <v>0</v>
      </c>
      <c r="BE27" s="67">
        <v>0</v>
      </c>
      <c r="BF27" s="67">
        <v>0</v>
      </c>
      <c r="BG27" s="67">
        <v>0</v>
      </c>
      <c r="BH27" s="67">
        <v>0</v>
      </c>
      <c r="BI27" s="67">
        <v>0</v>
      </c>
      <c r="BJ27" s="67">
        <v>0</v>
      </c>
      <c r="BK27" s="67">
        <v>0</v>
      </c>
      <c r="BL27" s="67">
        <v>0</v>
      </c>
      <c r="BM27" s="67">
        <v>0</v>
      </c>
      <c r="BN27" s="67">
        <f t="shared" si="6"/>
        <v>50000000</v>
      </c>
      <c r="BO27" s="239"/>
      <c r="BP27" s="239"/>
      <c r="BQ27" s="239" t="s">
        <v>266</v>
      </c>
      <c r="BR27" s="239" t="s">
        <v>263</v>
      </c>
      <c r="BS27" s="239" t="s">
        <v>292</v>
      </c>
      <c r="BT27" s="239" t="s">
        <v>1264</v>
      </c>
    </row>
    <row r="28" spans="1:72" s="69" customFormat="1" ht="60" x14ac:dyDescent="0.25">
      <c r="A28" s="254" t="s">
        <v>338</v>
      </c>
      <c r="B28" s="255" t="s">
        <v>13</v>
      </c>
      <c r="C28" s="254" t="s">
        <v>1204</v>
      </c>
      <c r="D28" s="254" t="s">
        <v>255</v>
      </c>
      <c r="E28" s="255" t="s">
        <v>263</v>
      </c>
      <c r="F28" s="255" t="s">
        <v>33</v>
      </c>
      <c r="G28" s="256">
        <v>1702</v>
      </c>
      <c r="H28" s="254" t="s">
        <v>200</v>
      </c>
      <c r="I28" s="254" t="s">
        <v>621</v>
      </c>
      <c r="J28" s="254" t="s">
        <v>1584</v>
      </c>
      <c r="K28" s="254" t="s">
        <v>1343</v>
      </c>
      <c r="L28" s="254" t="s">
        <v>865</v>
      </c>
      <c r="M28" s="256">
        <v>1702010</v>
      </c>
      <c r="N28" s="254" t="s">
        <v>866</v>
      </c>
      <c r="O28" s="256">
        <v>170201000</v>
      </c>
      <c r="P28" s="258">
        <v>2</v>
      </c>
      <c r="Q28" s="259">
        <v>0.5</v>
      </c>
      <c r="R28" s="223">
        <f t="shared" si="0"/>
        <v>0.25</v>
      </c>
      <c r="S28" s="258">
        <v>2</v>
      </c>
      <c r="T28" s="259"/>
      <c r="U28" s="223">
        <f t="shared" si="1"/>
        <v>0</v>
      </c>
      <c r="V28" s="258">
        <v>2</v>
      </c>
      <c r="W28" s="259"/>
      <c r="X28" s="223">
        <f t="shared" si="2"/>
        <v>0</v>
      </c>
      <c r="Y28" s="258">
        <v>2</v>
      </c>
      <c r="Z28" s="259"/>
      <c r="AA28" s="223">
        <f t="shared" si="3"/>
        <v>0</v>
      </c>
      <c r="AB28" s="258">
        <v>2</v>
      </c>
      <c r="AC28" s="259">
        <f t="shared" si="4"/>
        <v>0.5</v>
      </c>
      <c r="AD28" s="223">
        <f t="shared" si="5"/>
        <v>0.25</v>
      </c>
      <c r="AE28" s="260" t="s">
        <v>200</v>
      </c>
      <c r="AF28" s="260" t="s">
        <v>1204</v>
      </c>
      <c r="AG28" s="260" t="s">
        <v>1204</v>
      </c>
      <c r="AH28" s="254" t="s">
        <v>1253</v>
      </c>
      <c r="AI28" s="254" t="s">
        <v>284</v>
      </c>
      <c r="AJ28" s="254"/>
      <c r="AK28" s="261" t="s">
        <v>200</v>
      </c>
      <c r="AL28" s="261" t="s">
        <v>1204</v>
      </c>
      <c r="AM28" s="262">
        <v>0</v>
      </c>
      <c r="AN28" s="262">
        <v>0</v>
      </c>
      <c r="AO28" s="262">
        <v>0</v>
      </c>
      <c r="AP28" s="262">
        <v>0</v>
      </c>
      <c r="AQ28" s="263" t="s">
        <v>1204</v>
      </c>
      <c r="AR28" s="263" t="s">
        <v>1204</v>
      </c>
      <c r="AS28" s="254" t="s">
        <v>1204</v>
      </c>
      <c r="AT28" s="264"/>
      <c r="AU28" s="254"/>
      <c r="AV28" s="254"/>
      <c r="AW28" s="254"/>
      <c r="AX28" s="262">
        <v>0</v>
      </c>
      <c r="AY28" s="262">
        <v>0</v>
      </c>
      <c r="AZ28" s="262">
        <v>0</v>
      </c>
      <c r="BA28" s="262">
        <v>0</v>
      </c>
      <c r="BB28" s="262">
        <v>0</v>
      </c>
      <c r="BC28" s="262">
        <v>0</v>
      </c>
      <c r="BD28" s="262">
        <v>0</v>
      </c>
      <c r="BE28" s="262">
        <v>0</v>
      </c>
      <c r="BF28" s="262">
        <v>0</v>
      </c>
      <c r="BG28" s="262">
        <v>0</v>
      </c>
      <c r="BH28" s="262">
        <v>0</v>
      </c>
      <c r="BI28" s="262">
        <v>0</v>
      </c>
      <c r="BJ28" s="262">
        <v>0</v>
      </c>
      <c r="BK28" s="262">
        <v>0</v>
      </c>
      <c r="BL28" s="262">
        <v>0</v>
      </c>
      <c r="BM28" s="262">
        <v>0</v>
      </c>
      <c r="BN28" s="262">
        <f t="shared" si="6"/>
        <v>0</v>
      </c>
      <c r="BO28" s="254" t="s">
        <v>265</v>
      </c>
      <c r="BP28" s="254" t="s">
        <v>1257</v>
      </c>
      <c r="BQ28" s="254" t="s">
        <v>266</v>
      </c>
      <c r="BR28" s="254" t="s">
        <v>263</v>
      </c>
      <c r="BS28" s="254" t="s">
        <v>305</v>
      </c>
      <c r="BT28" s="254" t="s">
        <v>1264</v>
      </c>
    </row>
    <row r="29" spans="1:72" s="85" customFormat="1" ht="60" x14ac:dyDescent="0.25">
      <c r="A29" s="60" t="s">
        <v>339</v>
      </c>
      <c r="B29" s="61" t="s">
        <v>13</v>
      </c>
      <c r="C29" s="60" t="s">
        <v>1205</v>
      </c>
      <c r="D29" s="60" t="s">
        <v>255</v>
      </c>
      <c r="E29" s="61" t="s">
        <v>263</v>
      </c>
      <c r="F29" s="61" t="s">
        <v>573</v>
      </c>
      <c r="G29" s="62">
        <v>1706</v>
      </c>
      <c r="H29" s="63" t="s">
        <v>201</v>
      </c>
      <c r="I29" s="80" t="s">
        <v>622</v>
      </c>
      <c r="J29" s="60" t="s">
        <v>1583</v>
      </c>
      <c r="K29" s="60" t="s">
        <v>1344</v>
      </c>
      <c r="L29" s="60" t="s">
        <v>867</v>
      </c>
      <c r="M29" s="62">
        <v>1706008</v>
      </c>
      <c r="N29" s="60" t="s">
        <v>868</v>
      </c>
      <c r="O29" s="62">
        <v>170600800</v>
      </c>
      <c r="P29" s="64">
        <v>0</v>
      </c>
      <c r="Q29" s="238"/>
      <c r="R29" s="219" t="e">
        <f t="shared" si="0"/>
        <v>#DIV/0!</v>
      </c>
      <c r="S29" s="64">
        <v>1</v>
      </c>
      <c r="T29" s="238"/>
      <c r="U29" s="219">
        <f t="shared" si="1"/>
        <v>0</v>
      </c>
      <c r="V29" s="64">
        <v>0</v>
      </c>
      <c r="W29" s="238"/>
      <c r="X29" s="219" t="e">
        <f t="shared" si="2"/>
        <v>#DIV/0!</v>
      </c>
      <c r="Y29" s="64">
        <v>1</v>
      </c>
      <c r="Z29" s="238"/>
      <c r="AA29" s="219">
        <f t="shared" si="3"/>
        <v>0</v>
      </c>
      <c r="AB29" s="64">
        <f t="shared" ref="AB29:AB47" si="10">P29+S29+V29+Y29</f>
        <v>2</v>
      </c>
      <c r="AC29" s="238">
        <f t="shared" si="4"/>
        <v>0</v>
      </c>
      <c r="AD29" s="219">
        <f t="shared" si="5"/>
        <v>0</v>
      </c>
      <c r="AE29" s="60" t="s">
        <v>1837</v>
      </c>
      <c r="AF29" s="60" t="s">
        <v>1251</v>
      </c>
      <c r="AG29" s="65" t="s">
        <v>2177</v>
      </c>
      <c r="AH29" s="80" t="s">
        <v>1835</v>
      </c>
      <c r="AI29" s="60" t="s">
        <v>284</v>
      </c>
      <c r="AJ29" s="60"/>
      <c r="AK29" s="66" t="s">
        <v>1834</v>
      </c>
      <c r="AL29" s="66" t="s">
        <v>1795</v>
      </c>
      <c r="AM29" s="67">
        <v>550000000</v>
      </c>
      <c r="AN29" s="67">
        <v>0</v>
      </c>
      <c r="AO29" s="67">
        <v>0</v>
      </c>
      <c r="AP29" s="67">
        <v>0</v>
      </c>
      <c r="AQ29" s="22">
        <f>AP29/AM29</f>
        <v>0</v>
      </c>
      <c r="AR29" s="22">
        <f>AN29/AM29</f>
        <v>0</v>
      </c>
      <c r="AS29" s="60" t="s">
        <v>1836</v>
      </c>
      <c r="AT29" s="68"/>
      <c r="AU29" s="60"/>
      <c r="AV29" s="60"/>
      <c r="AW29" s="60"/>
      <c r="AX29" s="67">
        <v>550000000</v>
      </c>
      <c r="AY29" s="67">
        <v>0</v>
      </c>
      <c r="AZ29" s="67">
        <v>0</v>
      </c>
      <c r="BA29" s="67">
        <v>0</v>
      </c>
      <c r="BB29" s="67">
        <v>0</v>
      </c>
      <c r="BC29" s="67">
        <v>0</v>
      </c>
      <c r="BD29" s="67">
        <v>0</v>
      </c>
      <c r="BE29" s="67">
        <v>0</v>
      </c>
      <c r="BF29" s="67">
        <v>0</v>
      </c>
      <c r="BG29" s="67">
        <v>0</v>
      </c>
      <c r="BH29" s="67">
        <v>0</v>
      </c>
      <c r="BI29" s="67">
        <v>0</v>
      </c>
      <c r="BJ29" s="67">
        <v>0</v>
      </c>
      <c r="BK29" s="67">
        <v>0</v>
      </c>
      <c r="BL29" s="67">
        <v>0</v>
      </c>
      <c r="BM29" s="67">
        <v>0</v>
      </c>
      <c r="BN29" s="67">
        <f t="shared" si="6"/>
        <v>550000000</v>
      </c>
      <c r="BO29" s="239" t="s">
        <v>265</v>
      </c>
      <c r="BP29" s="239" t="s">
        <v>1257</v>
      </c>
      <c r="BQ29" s="239" t="s">
        <v>266</v>
      </c>
      <c r="BR29" s="239" t="s">
        <v>263</v>
      </c>
      <c r="BS29" s="239" t="s">
        <v>286</v>
      </c>
      <c r="BT29" s="239" t="s">
        <v>1264</v>
      </c>
    </row>
    <row r="30" spans="1:72" s="98" customFormat="1" ht="36" x14ac:dyDescent="0.25">
      <c r="A30" s="241" t="s">
        <v>340</v>
      </c>
      <c r="B30" s="242" t="s">
        <v>7</v>
      </c>
      <c r="C30" s="241" t="s">
        <v>1205</v>
      </c>
      <c r="D30" s="241" t="s">
        <v>255</v>
      </c>
      <c r="E30" s="242" t="s">
        <v>263</v>
      </c>
      <c r="F30" s="242" t="s">
        <v>574</v>
      </c>
      <c r="G30" s="243">
        <v>1709</v>
      </c>
      <c r="H30" s="281" t="s">
        <v>201</v>
      </c>
      <c r="I30" s="241" t="s">
        <v>623</v>
      </c>
      <c r="J30" s="241" t="s">
        <v>1585</v>
      </c>
      <c r="K30" s="241" t="s">
        <v>1345</v>
      </c>
      <c r="L30" s="242" t="s">
        <v>869</v>
      </c>
      <c r="M30" s="243">
        <v>1709107</v>
      </c>
      <c r="N30" s="241" t="s">
        <v>870</v>
      </c>
      <c r="O30" s="243">
        <v>170910700</v>
      </c>
      <c r="P30" s="246">
        <v>0</v>
      </c>
      <c r="Q30" s="247">
        <v>0</v>
      </c>
      <c r="R30" s="221" t="e">
        <f t="shared" si="0"/>
        <v>#DIV/0!</v>
      </c>
      <c r="S30" s="246">
        <v>0</v>
      </c>
      <c r="T30" s="247"/>
      <c r="U30" s="221">
        <f t="shared" si="1"/>
        <v>0</v>
      </c>
      <c r="V30" s="248">
        <v>0.7</v>
      </c>
      <c r="W30" s="247"/>
      <c r="X30" s="221" t="e">
        <f t="shared" si="2"/>
        <v>#DIV/0!</v>
      </c>
      <c r="Y30" s="248">
        <v>0.3</v>
      </c>
      <c r="Z30" s="247"/>
      <c r="AA30" s="221" t="e">
        <f t="shared" si="3"/>
        <v>#DIV/0!</v>
      </c>
      <c r="AB30" s="248">
        <f t="shared" si="10"/>
        <v>1</v>
      </c>
      <c r="AC30" s="247">
        <f t="shared" si="4"/>
        <v>0</v>
      </c>
      <c r="AD30" s="221">
        <f t="shared" si="5"/>
        <v>0</v>
      </c>
      <c r="AE30" s="242" t="s">
        <v>1826</v>
      </c>
      <c r="AF30" s="249" t="s">
        <v>1204</v>
      </c>
      <c r="AG30" s="249" t="s">
        <v>1204</v>
      </c>
      <c r="AH30" s="241"/>
      <c r="AI30" s="241" t="s">
        <v>284</v>
      </c>
      <c r="AJ30" s="241"/>
      <c r="AK30" s="250" t="s">
        <v>1826</v>
      </c>
      <c r="AL30" s="250" t="s">
        <v>1204</v>
      </c>
      <c r="AM30" s="251">
        <v>0</v>
      </c>
      <c r="AN30" s="251">
        <v>0</v>
      </c>
      <c r="AO30" s="251">
        <v>0</v>
      </c>
      <c r="AP30" s="251">
        <v>0</v>
      </c>
      <c r="AQ30" s="222" t="e">
        <f>AP30/AM30</f>
        <v>#DIV/0!</v>
      </c>
      <c r="AR30" s="222" t="e">
        <f>AN30/AM30</f>
        <v>#DIV/0!</v>
      </c>
      <c r="AS30" s="241"/>
      <c r="AT30" s="252"/>
      <c r="AU30" s="241"/>
      <c r="AV30" s="241"/>
      <c r="AW30" s="241"/>
      <c r="AX30" s="251">
        <v>0</v>
      </c>
      <c r="AY30" s="251">
        <v>0</v>
      </c>
      <c r="AZ30" s="251">
        <v>0</v>
      </c>
      <c r="BA30" s="251">
        <v>0</v>
      </c>
      <c r="BB30" s="251">
        <v>0</v>
      </c>
      <c r="BC30" s="251">
        <v>0</v>
      </c>
      <c r="BD30" s="251">
        <v>0</v>
      </c>
      <c r="BE30" s="251">
        <v>0</v>
      </c>
      <c r="BF30" s="251">
        <v>0</v>
      </c>
      <c r="BG30" s="251">
        <v>0</v>
      </c>
      <c r="BH30" s="251">
        <v>0</v>
      </c>
      <c r="BI30" s="251">
        <v>0</v>
      </c>
      <c r="BJ30" s="251">
        <v>0</v>
      </c>
      <c r="BK30" s="251">
        <v>0</v>
      </c>
      <c r="BL30" s="251">
        <v>0</v>
      </c>
      <c r="BM30" s="251">
        <v>0</v>
      </c>
      <c r="BN30" s="251">
        <f t="shared" si="6"/>
        <v>0</v>
      </c>
      <c r="BO30" s="253" t="s">
        <v>265</v>
      </c>
      <c r="BP30" s="253" t="s">
        <v>1258</v>
      </c>
      <c r="BQ30" s="253" t="s">
        <v>266</v>
      </c>
      <c r="BR30" s="253" t="s">
        <v>263</v>
      </c>
      <c r="BS30" s="253" t="s">
        <v>297</v>
      </c>
      <c r="BT30" s="253" t="s">
        <v>1264</v>
      </c>
    </row>
    <row r="31" spans="1:72" s="96" customFormat="1" ht="60" x14ac:dyDescent="0.25">
      <c r="A31" s="87" t="s">
        <v>341</v>
      </c>
      <c r="B31" s="88" t="s">
        <v>7</v>
      </c>
      <c r="C31" s="87" t="s">
        <v>1205</v>
      </c>
      <c r="D31" s="87" t="s">
        <v>255</v>
      </c>
      <c r="E31" s="88" t="s">
        <v>263</v>
      </c>
      <c r="F31" s="88" t="s">
        <v>574</v>
      </c>
      <c r="G31" s="89">
        <v>1709</v>
      </c>
      <c r="H31" s="90" t="s">
        <v>201</v>
      </c>
      <c r="I31" s="87" t="s">
        <v>624</v>
      </c>
      <c r="J31" s="87" t="s">
        <v>1586</v>
      </c>
      <c r="K31" s="87" t="s">
        <v>1346</v>
      </c>
      <c r="L31" s="88" t="s">
        <v>871</v>
      </c>
      <c r="M31" s="89">
        <v>1709113</v>
      </c>
      <c r="N31" s="87" t="s">
        <v>872</v>
      </c>
      <c r="O31" s="89">
        <v>170911300</v>
      </c>
      <c r="P31" s="91">
        <v>0.2</v>
      </c>
      <c r="Q31" s="282">
        <v>0</v>
      </c>
      <c r="R31" s="226">
        <f t="shared" si="0"/>
        <v>0</v>
      </c>
      <c r="S31" s="91">
        <v>0.8</v>
      </c>
      <c r="T31" s="282"/>
      <c r="U31" s="226">
        <f t="shared" si="1"/>
        <v>0</v>
      </c>
      <c r="V31" s="283">
        <v>0</v>
      </c>
      <c r="W31" s="282"/>
      <c r="X31" s="226">
        <f t="shared" si="2"/>
        <v>0</v>
      </c>
      <c r="Y31" s="283">
        <v>0</v>
      </c>
      <c r="Z31" s="282"/>
      <c r="AA31" s="226">
        <f t="shared" si="3"/>
        <v>0</v>
      </c>
      <c r="AB31" s="91">
        <f t="shared" si="10"/>
        <v>1</v>
      </c>
      <c r="AC31" s="282">
        <f t="shared" si="4"/>
        <v>0</v>
      </c>
      <c r="AD31" s="226">
        <f t="shared" si="5"/>
        <v>0</v>
      </c>
      <c r="AE31" s="87" t="s">
        <v>2132</v>
      </c>
      <c r="AF31" s="87" t="s">
        <v>1254</v>
      </c>
      <c r="AG31" s="92">
        <v>2024686550044</v>
      </c>
      <c r="AH31" s="87"/>
      <c r="AI31" s="87" t="s">
        <v>284</v>
      </c>
      <c r="AJ31" s="87"/>
      <c r="AK31" s="93" t="s">
        <v>178</v>
      </c>
      <c r="AL31" s="93" t="s">
        <v>178</v>
      </c>
      <c r="AM31" s="94">
        <v>1536298430.76</v>
      </c>
      <c r="AN31" s="94">
        <v>0</v>
      </c>
      <c r="AO31" s="94">
        <v>0</v>
      </c>
      <c r="AP31" s="94">
        <v>0</v>
      </c>
      <c r="AQ31" s="24">
        <f>AP31/AM31</f>
        <v>0</v>
      </c>
      <c r="AR31" s="24">
        <f>AN31/AM31</f>
        <v>0</v>
      </c>
      <c r="AS31" s="87"/>
      <c r="AT31" s="95"/>
      <c r="AU31" s="87"/>
      <c r="AV31" s="87"/>
      <c r="AW31" s="87"/>
      <c r="AX31" s="94">
        <v>0</v>
      </c>
      <c r="AY31" s="94">
        <v>0</v>
      </c>
      <c r="AZ31" s="94">
        <v>0</v>
      </c>
      <c r="BA31" s="94">
        <v>0</v>
      </c>
      <c r="BB31" s="94">
        <v>0</v>
      </c>
      <c r="BC31" s="94">
        <v>0</v>
      </c>
      <c r="BD31" s="94">
        <v>0</v>
      </c>
      <c r="BE31" s="94">
        <v>0</v>
      </c>
      <c r="BF31" s="94">
        <v>0</v>
      </c>
      <c r="BG31" s="94">
        <v>0</v>
      </c>
      <c r="BH31" s="94">
        <v>0</v>
      </c>
      <c r="BI31" s="94">
        <v>0</v>
      </c>
      <c r="BJ31" s="94">
        <v>1536298430.76</v>
      </c>
      <c r="BK31" s="94">
        <v>0</v>
      </c>
      <c r="BL31" s="94">
        <v>0</v>
      </c>
      <c r="BM31" s="94">
        <v>0</v>
      </c>
      <c r="BN31" s="94">
        <f t="shared" si="6"/>
        <v>1536298430.76</v>
      </c>
      <c r="BO31" s="87" t="s">
        <v>265</v>
      </c>
      <c r="BP31" s="87" t="s">
        <v>1258</v>
      </c>
      <c r="BQ31" s="87" t="s">
        <v>266</v>
      </c>
      <c r="BR31" s="87" t="s">
        <v>263</v>
      </c>
      <c r="BS31" s="87" t="s">
        <v>286</v>
      </c>
      <c r="BT31" s="87" t="s">
        <v>1264</v>
      </c>
    </row>
    <row r="32" spans="1:72" s="69" customFormat="1" ht="48" x14ac:dyDescent="0.25">
      <c r="A32" s="254" t="s">
        <v>342</v>
      </c>
      <c r="B32" s="255" t="s">
        <v>7</v>
      </c>
      <c r="C32" s="254" t="s">
        <v>1204</v>
      </c>
      <c r="D32" s="254" t="s">
        <v>255</v>
      </c>
      <c r="E32" s="255" t="s">
        <v>285</v>
      </c>
      <c r="F32" s="255" t="s">
        <v>11</v>
      </c>
      <c r="G32" s="256">
        <v>2402</v>
      </c>
      <c r="H32" s="254" t="s">
        <v>200</v>
      </c>
      <c r="I32" s="254" t="s">
        <v>625</v>
      </c>
      <c r="J32" s="254" t="s">
        <v>1587</v>
      </c>
      <c r="K32" s="254" t="s">
        <v>1347</v>
      </c>
      <c r="L32" s="254" t="s">
        <v>873</v>
      </c>
      <c r="M32" s="256">
        <v>2402041</v>
      </c>
      <c r="N32" s="254" t="s">
        <v>874</v>
      </c>
      <c r="O32" s="256">
        <v>240204100</v>
      </c>
      <c r="P32" s="258">
        <v>0</v>
      </c>
      <c r="Q32" s="284"/>
      <c r="R32" s="223" t="e">
        <f t="shared" si="0"/>
        <v>#DIV/0!</v>
      </c>
      <c r="S32" s="258">
        <v>2</v>
      </c>
      <c r="T32" s="284"/>
      <c r="U32" s="223">
        <f t="shared" si="1"/>
        <v>0</v>
      </c>
      <c r="V32" s="258">
        <v>2</v>
      </c>
      <c r="W32" s="284"/>
      <c r="X32" s="223" t="e">
        <f t="shared" si="2"/>
        <v>#DIV/0!</v>
      </c>
      <c r="Y32" s="258">
        <v>1</v>
      </c>
      <c r="Z32" s="284"/>
      <c r="AA32" s="223">
        <f t="shared" si="3"/>
        <v>0</v>
      </c>
      <c r="AB32" s="258">
        <f t="shared" si="10"/>
        <v>5</v>
      </c>
      <c r="AC32" s="259">
        <f t="shared" si="4"/>
        <v>0</v>
      </c>
      <c r="AD32" s="223">
        <f t="shared" si="5"/>
        <v>0</v>
      </c>
      <c r="AE32" s="260" t="s">
        <v>200</v>
      </c>
      <c r="AF32" s="260" t="s">
        <v>1204</v>
      </c>
      <c r="AG32" s="260" t="s">
        <v>1204</v>
      </c>
      <c r="AH32" s="254"/>
      <c r="AI32" s="254" t="s">
        <v>1211</v>
      </c>
      <c r="AJ32" s="254"/>
      <c r="AK32" s="261" t="s">
        <v>200</v>
      </c>
      <c r="AL32" s="261" t="s">
        <v>1204</v>
      </c>
      <c r="AM32" s="262">
        <v>0</v>
      </c>
      <c r="AN32" s="262">
        <v>0</v>
      </c>
      <c r="AO32" s="262">
        <v>0</v>
      </c>
      <c r="AP32" s="262">
        <v>0</v>
      </c>
      <c r="AQ32" s="263" t="s">
        <v>1204</v>
      </c>
      <c r="AR32" s="263" t="s">
        <v>1204</v>
      </c>
      <c r="AS32" s="254" t="s">
        <v>1204</v>
      </c>
      <c r="AT32" s="264"/>
      <c r="AU32" s="254"/>
      <c r="AV32" s="254"/>
      <c r="AW32" s="254"/>
      <c r="AX32" s="262">
        <v>0</v>
      </c>
      <c r="AY32" s="262">
        <v>0</v>
      </c>
      <c r="AZ32" s="262">
        <v>0</v>
      </c>
      <c r="BA32" s="262">
        <v>0</v>
      </c>
      <c r="BB32" s="262">
        <v>0</v>
      </c>
      <c r="BC32" s="262">
        <v>0</v>
      </c>
      <c r="BD32" s="262">
        <v>0</v>
      </c>
      <c r="BE32" s="262">
        <v>0</v>
      </c>
      <c r="BF32" s="262">
        <v>0</v>
      </c>
      <c r="BG32" s="262">
        <v>0</v>
      </c>
      <c r="BH32" s="262">
        <v>0</v>
      </c>
      <c r="BI32" s="262">
        <v>0</v>
      </c>
      <c r="BJ32" s="262">
        <v>0</v>
      </c>
      <c r="BK32" s="262">
        <v>0</v>
      </c>
      <c r="BL32" s="262">
        <v>0</v>
      </c>
      <c r="BM32" s="262">
        <v>0</v>
      </c>
      <c r="BN32" s="262">
        <f t="shared" si="6"/>
        <v>0</v>
      </c>
      <c r="BO32" s="254"/>
      <c r="BP32" s="254"/>
      <c r="BQ32" s="254" t="s">
        <v>260</v>
      </c>
      <c r="BR32" s="254" t="s">
        <v>285</v>
      </c>
      <c r="BS32" s="254" t="s">
        <v>297</v>
      </c>
      <c r="BT32" s="254"/>
    </row>
    <row r="33" spans="1:72" s="83" customFormat="1" ht="72" x14ac:dyDescent="0.25">
      <c r="A33" s="70" t="s">
        <v>343</v>
      </c>
      <c r="B33" s="71" t="s">
        <v>7</v>
      </c>
      <c r="C33" s="70" t="s">
        <v>1204</v>
      </c>
      <c r="D33" s="70" t="s">
        <v>255</v>
      </c>
      <c r="E33" s="71" t="s">
        <v>285</v>
      </c>
      <c r="F33" s="71" t="s">
        <v>11</v>
      </c>
      <c r="G33" s="72">
        <v>2402</v>
      </c>
      <c r="H33" s="70" t="s">
        <v>201</v>
      </c>
      <c r="I33" s="70" t="s">
        <v>626</v>
      </c>
      <c r="J33" s="70" t="s">
        <v>1588</v>
      </c>
      <c r="K33" s="70" t="s">
        <v>1348</v>
      </c>
      <c r="L33" s="70" t="s">
        <v>875</v>
      </c>
      <c r="M33" s="72">
        <v>2402042</v>
      </c>
      <c r="N33" s="70" t="s">
        <v>876</v>
      </c>
      <c r="O33" s="72">
        <v>240204200</v>
      </c>
      <c r="P33" s="97">
        <v>0</v>
      </c>
      <c r="Q33" s="285"/>
      <c r="R33" s="220" t="e">
        <f t="shared" si="0"/>
        <v>#DIV/0!</v>
      </c>
      <c r="S33" s="97">
        <v>2200</v>
      </c>
      <c r="T33" s="285"/>
      <c r="U33" s="220">
        <f t="shared" si="1"/>
        <v>0</v>
      </c>
      <c r="V33" s="97">
        <v>2500</v>
      </c>
      <c r="W33" s="285"/>
      <c r="X33" s="220" t="e">
        <f t="shared" si="2"/>
        <v>#DIV/0!</v>
      </c>
      <c r="Y33" s="97">
        <v>500</v>
      </c>
      <c r="Z33" s="285"/>
      <c r="AA33" s="220">
        <f t="shared" si="3"/>
        <v>0</v>
      </c>
      <c r="AB33" s="97">
        <f t="shared" si="10"/>
        <v>5200</v>
      </c>
      <c r="AC33" s="240">
        <f t="shared" si="4"/>
        <v>0</v>
      </c>
      <c r="AD33" s="220">
        <f t="shared" si="5"/>
        <v>0</v>
      </c>
      <c r="AE33" s="71" t="s">
        <v>2143</v>
      </c>
      <c r="AF33" s="75" t="s">
        <v>1204</v>
      </c>
      <c r="AG33" s="75" t="s">
        <v>1204</v>
      </c>
      <c r="AH33" s="70"/>
      <c r="AI33" s="70" t="s">
        <v>1211</v>
      </c>
      <c r="AJ33" s="70"/>
      <c r="AK33" s="76" t="s">
        <v>2143</v>
      </c>
      <c r="AL33" s="76" t="s">
        <v>1204</v>
      </c>
      <c r="AM33" s="77">
        <v>0</v>
      </c>
      <c r="AN33" s="77">
        <v>0</v>
      </c>
      <c r="AO33" s="77">
        <v>0</v>
      </c>
      <c r="AP33" s="77">
        <v>0</v>
      </c>
      <c r="AQ33" s="23" t="e">
        <f>AP33/AM33</f>
        <v>#DIV/0!</v>
      </c>
      <c r="AR33" s="23" t="e">
        <f>AN33/AM33</f>
        <v>#DIV/0!</v>
      </c>
      <c r="AS33" s="70"/>
      <c r="AT33" s="78"/>
      <c r="AU33" s="70"/>
      <c r="AV33" s="70"/>
      <c r="AW33" s="70"/>
      <c r="AX33" s="77">
        <v>0</v>
      </c>
      <c r="AY33" s="77">
        <v>0</v>
      </c>
      <c r="AZ33" s="77">
        <v>0</v>
      </c>
      <c r="BA33" s="77">
        <v>0</v>
      </c>
      <c r="BB33" s="77">
        <v>0</v>
      </c>
      <c r="BC33" s="77">
        <v>0</v>
      </c>
      <c r="BD33" s="77">
        <v>0</v>
      </c>
      <c r="BE33" s="77">
        <v>0</v>
      </c>
      <c r="BF33" s="77">
        <v>0</v>
      </c>
      <c r="BG33" s="77">
        <v>0</v>
      </c>
      <c r="BH33" s="77">
        <v>0</v>
      </c>
      <c r="BI33" s="77">
        <v>0</v>
      </c>
      <c r="BJ33" s="77">
        <v>0</v>
      </c>
      <c r="BK33" s="77">
        <v>0</v>
      </c>
      <c r="BL33" s="77">
        <v>0</v>
      </c>
      <c r="BM33" s="77">
        <v>0</v>
      </c>
      <c r="BN33" s="77">
        <f t="shared" si="6"/>
        <v>0</v>
      </c>
      <c r="BO33" s="87"/>
      <c r="BP33" s="87"/>
      <c r="BQ33" s="87" t="s">
        <v>260</v>
      </c>
      <c r="BR33" s="87" t="s">
        <v>285</v>
      </c>
      <c r="BS33" s="87" t="s">
        <v>297</v>
      </c>
      <c r="BT33" s="87"/>
    </row>
    <row r="34" spans="1:72" s="83" customFormat="1" ht="36" x14ac:dyDescent="0.25">
      <c r="A34" s="70" t="s">
        <v>344</v>
      </c>
      <c r="B34" s="71" t="s">
        <v>7</v>
      </c>
      <c r="C34" s="70" t="s">
        <v>1204</v>
      </c>
      <c r="D34" s="70" t="s">
        <v>255</v>
      </c>
      <c r="E34" s="71" t="s">
        <v>285</v>
      </c>
      <c r="F34" s="71" t="s">
        <v>11</v>
      </c>
      <c r="G34" s="72">
        <v>2402</v>
      </c>
      <c r="H34" s="70" t="s">
        <v>201</v>
      </c>
      <c r="I34" s="70" t="s">
        <v>627</v>
      </c>
      <c r="J34" s="70" t="s">
        <v>1589</v>
      </c>
      <c r="K34" s="70" t="s">
        <v>1349</v>
      </c>
      <c r="L34" s="70" t="s">
        <v>877</v>
      </c>
      <c r="M34" s="72">
        <v>2402044</v>
      </c>
      <c r="N34" s="70" t="s">
        <v>878</v>
      </c>
      <c r="O34" s="72">
        <v>240204400</v>
      </c>
      <c r="P34" s="97">
        <v>0</v>
      </c>
      <c r="Q34" s="285"/>
      <c r="R34" s="220" t="e">
        <f t="shared" si="0"/>
        <v>#DIV/0!</v>
      </c>
      <c r="S34" s="97">
        <v>1</v>
      </c>
      <c r="T34" s="285"/>
      <c r="U34" s="220">
        <f t="shared" si="1"/>
        <v>0</v>
      </c>
      <c r="V34" s="97">
        <v>2</v>
      </c>
      <c r="W34" s="285"/>
      <c r="X34" s="220" t="e">
        <f t="shared" si="2"/>
        <v>#DIV/0!</v>
      </c>
      <c r="Y34" s="97">
        <v>0</v>
      </c>
      <c r="Z34" s="285"/>
      <c r="AA34" s="220">
        <f t="shared" si="3"/>
        <v>0</v>
      </c>
      <c r="AB34" s="97">
        <f t="shared" si="10"/>
        <v>3</v>
      </c>
      <c r="AC34" s="240">
        <f t="shared" si="4"/>
        <v>0</v>
      </c>
      <c r="AD34" s="220">
        <f t="shared" si="5"/>
        <v>0</v>
      </c>
      <c r="AE34" s="71" t="s">
        <v>2143</v>
      </c>
      <c r="AF34" s="75" t="s">
        <v>1204</v>
      </c>
      <c r="AG34" s="75" t="s">
        <v>1204</v>
      </c>
      <c r="AH34" s="70"/>
      <c r="AI34" s="70" t="s">
        <v>1211</v>
      </c>
      <c r="AJ34" s="70"/>
      <c r="AK34" s="76" t="s">
        <v>2143</v>
      </c>
      <c r="AL34" s="76" t="s">
        <v>1204</v>
      </c>
      <c r="AM34" s="77">
        <v>0</v>
      </c>
      <c r="AN34" s="77">
        <v>0</v>
      </c>
      <c r="AO34" s="77">
        <v>0</v>
      </c>
      <c r="AP34" s="77">
        <v>0</v>
      </c>
      <c r="AQ34" s="23" t="e">
        <f>AP34/AM34</f>
        <v>#DIV/0!</v>
      </c>
      <c r="AR34" s="23" t="e">
        <f>AN34/AM34</f>
        <v>#DIV/0!</v>
      </c>
      <c r="AS34" s="70"/>
      <c r="AT34" s="78"/>
      <c r="AU34" s="70"/>
      <c r="AV34" s="70"/>
      <c r="AW34" s="70"/>
      <c r="AX34" s="77">
        <v>0</v>
      </c>
      <c r="AY34" s="77">
        <v>0</v>
      </c>
      <c r="AZ34" s="77">
        <v>0</v>
      </c>
      <c r="BA34" s="77">
        <v>0</v>
      </c>
      <c r="BB34" s="77">
        <v>0</v>
      </c>
      <c r="BC34" s="77">
        <v>0</v>
      </c>
      <c r="BD34" s="77">
        <v>0</v>
      </c>
      <c r="BE34" s="77">
        <v>0</v>
      </c>
      <c r="BF34" s="77">
        <v>0</v>
      </c>
      <c r="BG34" s="77">
        <v>0</v>
      </c>
      <c r="BH34" s="77">
        <v>0</v>
      </c>
      <c r="BI34" s="77">
        <v>0</v>
      </c>
      <c r="BJ34" s="77">
        <v>0</v>
      </c>
      <c r="BK34" s="77">
        <v>0</v>
      </c>
      <c r="BL34" s="77">
        <v>0</v>
      </c>
      <c r="BM34" s="77">
        <v>0</v>
      </c>
      <c r="BN34" s="77">
        <f t="shared" si="6"/>
        <v>0</v>
      </c>
      <c r="BO34" s="87"/>
      <c r="BP34" s="87"/>
      <c r="BQ34" s="87" t="s">
        <v>260</v>
      </c>
      <c r="BR34" s="87" t="s">
        <v>285</v>
      </c>
      <c r="BS34" s="87" t="s">
        <v>297</v>
      </c>
      <c r="BT34" s="87"/>
    </row>
    <row r="35" spans="1:72" s="79" customFormat="1" ht="36" x14ac:dyDescent="0.25">
      <c r="A35" s="241" t="s">
        <v>345</v>
      </c>
      <c r="B35" s="242" t="s">
        <v>7</v>
      </c>
      <c r="C35" s="241" t="s">
        <v>1204</v>
      </c>
      <c r="D35" s="241" t="s">
        <v>255</v>
      </c>
      <c r="E35" s="242" t="s">
        <v>285</v>
      </c>
      <c r="F35" s="242" t="s">
        <v>11</v>
      </c>
      <c r="G35" s="243">
        <v>2402</v>
      </c>
      <c r="H35" s="241" t="s">
        <v>201</v>
      </c>
      <c r="I35" s="241" t="s">
        <v>628</v>
      </c>
      <c r="J35" s="241" t="s">
        <v>1589</v>
      </c>
      <c r="K35" s="241" t="s">
        <v>1349</v>
      </c>
      <c r="L35" s="241" t="s">
        <v>877</v>
      </c>
      <c r="M35" s="243">
        <v>2402044</v>
      </c>
      <c r="N35" s="241" t="s">
        <v>878</v>
      </c>
      <c r="O35" s="243">
        <v>240204400</v>
      </c>
      <c r="P35" s="248">
        <v>0</v>
      </c>
      <c r="Q35" s="286"/>
      <c r="R35" s="221" t="e">
        <f t="shared" si="0"/>
        <v>#DIV/0!</v>
      </c>
      <c r="S35" s="248">
        <v>0</v>
      </c>
      <c r="T35" s="286"/>
      <c r="U35" s="221">
        <f t="shared" si="1"/>
        <v>0</v>
      </c>
      <c r="V35" s="248">
        <v>1</v>
      </c>
      <c r="W35" s="286"/>
      <c r="X35" s="221" t="e">
        <f t="shared" si="2"/>
        <v>#DIV/0!</v>
      </c>
      <c r="Y35" s="248">
        <v>0</v>
      </c>
      <c r="Z35" s="286"/>
      <c r="AA35" s="221" t="e">
        <f t="shared" si="3"/>
        <v>#DIV/0!</v>
      </c>
      <c r="AB35" s="248">
        <f t="shared" si="10"/>
        <v>1</v>
      </c>
      <c r="AC35" s="247">
        <f t="shared" si="4"/>
        <v>0</v>
      </c>
      <c r="AD35" s="221">
        <f t="shared" si="5"/>
        <v>0</v>
      </c>
      <c r="AE35" s="242" t="s">
        <v>1826</v>
      </c>
      <c r="AF35" s="249" t="s">
        <v>1204</v>
      </c>
      <c r="AG35" s="249" t="s">
        <v>1204</v>
      </c>
      <c r="AH35" s="241"/>
      <c r="AI35" s="241" t="s">
        <v>1211</v>
      </c>
      <c r="AJ35" s="241"/>
      <c r="AK35" s="250" t="s">
        <v>1826</v>
      </c>
      <c r="AL35" s="250" t="s">
        <v>1204</v>
      </c>
      <c r="AM35" s="251">
        <v>0</v>
      </c>
      <c r="AN35" s="251">
        <v>0</v>
      </c>
      <c r="AO35" s="251">
        <v>0</v>
      </c>
      <c r="AP35" s="251">
        <v>0</v>
      </c>
      <c r="AQ35" s="222" t="e">
        <f>AP35/AM35</f>
        <v>#DIV/0!</v>
      </c>
      <c r="AR35" s="222" t="e">
        <f>AN35/AM35</f>
        <v>#DIV/0!</v>
      </c>
      <c r="AS35" s="241"/>
      <c r="AT35" s="252"/>
      <c r="AU35" s="241"/>
      <c r="AV35" s="241"/>
      <c r="AW35" s="241"/>
      <c r="AX35" s="251">
        <v>0</v>
      </c>
      <c r="AY35" s="251">
        <v>0</v>
      </c>
      <c r="AZ35" s="251">
        <v>0</v>
      </c>
      <c r="BA35" s="251">
        <v>0</v>
      </c>
      <c r="BB35" s="251">
        <v>0</v>
      </c>
      <c r="BC35" s="251">
        <v>0</v>
      </c>
      <c r="BD35" s="251">
        <v>0</v>
      </c>
      <c r="BE35" s="251">
        <v>0</v>
      </c>
      <c r="BF35" s="251">
        <v>0</v>
      </c>
      <c r="BG35" s="251">
        <v>0</v>
      </c>
      <c r="BH35" s="251">
        <v>0</v>
      </c>
      <c r="BI35" s="251">
        <v>0</v>
      </c>
      <c r="BJ35" s="251">
        <v>0</v>
      </c>
      <c r="BK35" s="251">
        <v>0</v>
      </c>
      <c r="BL35" s="251">
        <v>0</v>
      </c>
      <c r="BM35" s="251">
        <v>0</v>
      </c>
      <c r="BN35" s="251">
        <f t="shared" si="6"/>
        <v>0</v>
      </c>
      <c r="BO35" s="87"/>
      <c r="BP35" s="87"/>
      <c r="BQ35" s="87" t="s">
        <v>260</v>
      </c>
      <c r="BR35" s="87" t="s">
        <v>285</v>
      </c>
      <c r="BS35" s="87" t="s">
        <v>297</v>
      </c>
      <c r="BT35" s="87"/>
    </row>
    <row r="36" spans="1:72" s="96" customFormat="1" ht="36" x14ac:dyDescent="0.25">
      <c r="A36" s="70" t="s">
        <v>346</v>
      </c>
      <c r="B36" s="71" t="s">
        <v>7</v>
      </c>
      <c r="C36" s="70" t="s">
        <v>1204</v>
      </c>
      <c r="D36" s="70" t="s">
        <v>255</v>
      </c>
      <c r="E36" s="71" t="s">
        <v>285</v>
      </c>
      <c r="F36" s="71" t="s">
        <v>11</v>
      </c>
      <c r="G36" s="72">
        <v>2402</v>
      </c>
      <c r="H36" s="70" t="s">
        <v>201</v>
      </c>
      <c r="I36" s="70" t="s">
        <v>629</v>
      </c>
      <c r="J36" s="70" t="s">
        <v>1591</v>
      </c>
      <c r="K36" s="70" t="s">
        <v>1350</v>
      </c>
      <c r="L36" s="70" t="s">
        <v>1314</v>
      </c>
      <c r="M36" s="72">
        <v>2402006</v>
      </c>
      <c r="N36" s="70" t="s">
        <v>1315</v>
      </c>
      <c r="O36" s="72">
        <v>240200608</v>
      </c>
      <c r="P36" s="97">
        <v>0</v>
      </c>
      <c r="Q36" s="285">
        <v>0</v>
      </c>
      <c r="R36" s="220" t="e">
        <f t="shared" si="0"/>
        <v>#DIV/0!</v>
      </c>
      <c r="S36" s="97">
        <v>1</v>
      </c>
      <c r="T36" s="285"/>
      <c r="U36" s="220">
        <f t="shared" si="1"/>
        <v>0</v>
      </c>
      <c r="V36" s="97">
        <v>1</v>
      </c>
      <c r="W36" s="285"/>
      <c r="X36" s="220" t="e">
        <f t="shared" si="2"/>
        <v>#DIV/0!</v>
      </c>
      <c r="Y36" s="97">
        <v>0</v>
      </c>
      <c r="Z36" s="285"/>
      <c r="AA36" s="220">
        <f t="shared" si="3"/>
        <v>0</v>
      </c>
      <c r="AB36" s="97">
        <f t="shared" si="10"/>
        <v>2</v>
      </c>
      <c r="AC36" s="240">
        <f t="shared" si="4"/>
        <v>0</v>
      </c>
      <c r="AD36" s="220">
        <f t="shared" si="5"/>
        <v>0</v>
      </c>
      <c r="AE36" s="71" t="s">
        <v>2143</v>
      </c>
      <c r="AF36" s="75" t="s">
        <v>1204</v>
      </c>
      <c r="AG36" s="75" t="s">
        <v>1204</v>
      </c>
      <c r="AH36" s="70"/>
      <c r="AI36" s="70" t="s">
        <v>1211</v>
      </c>
      <c r="AJ36" s="70"/>
      <c r="AK36" s="76" t="s">
        <v>2143</v>
      </c>
      <c r="AL36" s="76" t="s">
        <v>1204</v>
      </c>
      <c r="AM36" s="77">
        <v>0</v>
      </c>
      <c r="AN36" s="77">
        <v>0</v>
      </c>
      <c r="AO36" s="77">
        <v>0</v>
      </c>
      <c r="AP36" s="77">
        <v>0</v>
      </c>
      <c r="AQ36" s="23" t="e">
        <f>AP36/AM36</f>
        <v>#DIV/0!</v>
      </c>
      <c r="AR36" s="23" t="e">
        <f>AN36/AM36</f>
        <v>#DIV/0!</v>
      </c>
      <c r="AS36" s="70"/>
      <c r="AT36" s="78"/>
      <c r="AU36" s="70"/>
      <c r="AV36" s="70"/>
      <c r="AW36" s="70"/>
      <c r="AX36" s="77">
        <v>0</v>
      </c>
      <c r="AY36" s="77">
        <v>0</v>
      </c>
      <c r="AZ36" s="77">
        <v>0</v>
      </c>
      <c r="BA36" s="77">
        <v>0</v>
      </c>
      <c r="BB36" s="77">
        <v>0</v>
      </c>
      <c r="BC36" s="77">
        <v>0</v>
      </c>
      <c r="BD36" s="77">
        <v>0</v>
      </c>
      <c r="BE36" s="77">
        <v>0</v>
      </c>
      <c r="BF36" s="77">
        <v>0</v>
      </c>
      <c r="BG36" s="77">
        <v>0</v>
      </c>
      <c r="BH36" s="77">
        <v>0</v>
      </c>
      <c r="BI36" s="77">
        <v>0</v>
      </c>
      <c r="BJ36" s="77">
        <v>0</v>
      </c>
      <c r="BK36" s="77">
        <v>0</v>
      </c>
      <c r="BL36" s="77">
        <v>0</v>
      </c>
      <c r="BM36" s="77">
        <v>0</v>
      </c>
      <c r="BN36" s="77">
        <f t="shared" si="6"/>
        <v>0</v>
      </c>
      <c r="BO36" s="87"/>
      <c r="BP36" s="87"/>
      <c r="BQ36" s="87" t="s">
        <v>260</v>
      </c>
      <c r="BR36" s="87" t="s">
        <v>285</v>
      </c>
      <c r="BS36" s="87" t="s">
        <v>297</v>
      </c>
      <c r="BT36" s="87"/>
    </row>
    <row r="37" spans="1:72" s="79" customFormat="1" ht="48" x14ac:dyDescent="0.25">
      <c r="A37" s="70" t="s">
        <v>347</v>
      </c>
      <c r="B37" s="71" t="s">
        <v>7</v>
      </c>
      <c r="C37" s="70" t="s">
        <v>1204</v>
      </c>
      <c r="D37" s="70" t="s">
        <v>255</v>
      </c>
      <c r="E37" s="71" t="s">
        <v>285</v>
      </c>
      <c r="F37" s="71" t="s">
        <v>11</v>
      </c>
      <c r="G37" s="72">
        <v>2402</v>
      </c>
      <c r="H37" s="70" t="s">
        <v>201</v>
      </c>
      <c r="I37" s="70" t="s">
        <v>630</v>
      </c>
      <c r="J37" s="70" t="s">
        <v>1590</v>
      </c>
      <c r="K37" s="70" t="s">
        <v>1351</v>
      </c>
      <c r="L37" s="70" t="s">
        <v>879</v>
      </c>
      <c r="M37" s="72">
        <v>2402048</v>
      </c>
      <c r="N37" s="70" t="s">
        <v>880</v>
      </c>
      <c r="O37" s="72">
        <v>240204800</v>
      </c>
      <c r="P37" s="97">
        <v>0</v>
      </c>
      <c r="Q37" s="285">
        <v>0</v>
      </c>
      <c r="R37" s="220" t="e">
        <f t="shared" ref="R37:R68" si="11">Q37/P37</f>
        <v>#DIV/0!</v>
      </c>
      <c r="S37" s="97">
        <v>2</v>
      </c>
      <c r="T37" s="285"/>
      <c r="U37" s="220">
        <f t="shared" ref="U37:U68" si="12">T37/M37</f>
        <v>0</v>
      </c>
      <c r="V37" s="97">
        <v>2</v>
      </c>
      <c r="W37" s="285"/>
      <c r="X37" s="220" t="e">
        <f t="shared" ref="X37:X68" si="13">W37/P37</f>
        <v>#DIV/0!</v>
      </c>
      <c r="Y37" s="97">
        <v>2</v>
      </c>
      <c r="Z37" s="285"/>
      <c r="AA37" s="220">
        <f t="shared" ref="AA37:AA68" si="14">Z37/S37</f>
        <v>0</v>
      </c>
      <c r="AB37" s="97">
        <f t="shared" si="10"/>
        <v>6</v>
      </c>
      <c r="AC37" s="240">
        <f t="shared" ref="AC37:AC68" si="15">Q37+T37+W37+Z37</f>
        <v>0</v>
      </c>
      <c r="AD37" s="220">
        <f t="shared" ref="AD37:AD68" si="16">AC37/AB37</f>
        <v>0</v>
      </c>
      <c r="AE37" s="71" t="s">
        <v>2143</v>
      </c>
      <c r="AF37" s="75" t="s">
        <v>1204</v>
      </c>
      <c r="AG37" s="75" t="s">
        <v>1204</v>
      </c>
      <c r="AH37" s="70"/>
      <c r="AI37" s="70" t="s">
        <v>1211</v>
      </c>
      <c r="AJ37" s="70"/>
      <c r="AK37" s="76" t="s">
        <v>2143</v>
      </c>
      <c r="AL37" s="76" t="s">
        <v>1204</v>
      </c>
      <c r="AM37" s="77">
        <v>0</v>
      </c>
      <c r="AN37" s="77">
        <v>0</v>
      </c>
      <c r="AO37" s="77">
        <v>0</v>
      </c>
      <c r="AP37" s="77">
        <v>0</v>
      </c>
      <c r="AQ37" s="23" t="e">
        <f>AP37/AM37</f>
        <v>#DIV/0!</v>
      </c>
      <c r="AR37" s="23" t="e">
        <f>AN37/AM37</f>
        <v>#DIV/0!</v>
      </c>
      <c r="AS37" s="70"/>
      <c r="AT37" s="78"/>
      <c r="AU37" s="70"/>
      <c r="AV37" s="70"/>
      <c r="AW37" s="70"/>
      <c r="AX37" s="77">
        <v>0</v>
      </c>
      <c r="AY37" s="77">
        <v>0</v>
      </c>
      <c r="AZ37" s="77">
        <v>0</v>
      </c>
      <c r="BA37" s="77">
        <v>0</v>
      </c>
      <c r="BB37" s="77">
        <v>0</v>
      </c>
      <c r="BC37" s="77">
        <v>0</v>
      </c>
      <c r="BD37" s="77">
        <v>0</v>
      </c>
      <c r="BE37" s="77">
        <v>0</v>
      </c>
      <c r="BF37" s="77">
        <v>0</v>
      </c>
      <c r="BG37" s="77">
        <v>0</v>
      </c>
      <c r="BH37" s="77">
        <v>0</v>
      </c>
      <c r="BI37" s="77">
        <v>0</v>
      </c>
      <c r="BJ37" s="77">
        <v>0</v>
      </c>
      <c r="BK37" s="77">
        <v>0</v>
      </c>
      <c r="BL37" s="77">
        <v>0</v>
      </c>
      <c r="BM37" s="77">
        <v>0</v>
      </c>
      <c r="BN37" s="77">
        <f t="shared" ref="BN37:BN68" si="17">AX37+AY37+AZ37+BA37+BB37+BC37+BD37+BE37+BF37+BG37+BH37+BI37+BJ37+BK37+BL37+BM37</f>
        <v>0</v>
      </c>
      <c r="BO37" s="87"/>
      <c r="BP37" s="87"/>
      <c r="BQ37" s="87" t="s">
        <v>260</v>
      </c>
      <c r="BR37" s="87" t="s">
        <v>285</v>
      </c>
      <c r="BS37" s="87" t="s">
        <v>297</v>
      </c>
      <c r="BT37" s="87"/>
    </row>
    <row r="38" spans="1:72" s="69" customFormat="1" ht="72" x14ac:dyDescent="0.25">
      <c r="A38" s="254" t="s">
        <v>348</v>
      </c>
      <c r="B38" s="255" t="s">
        <v>7</v>
      </c>
      <c r="C38" s="254" t="s">
        <v>1204</v>
      </c>
      <c r="D38" s="254" t="s">
        <v>255</v>
      </c>
      <c r="E38" s="255" t="s">
        <v>285</v>
      </c>
      <c r="F38" s="255" t="s">
        <v>11</v>
      </c>
      <c r="G38" s="256">
        <v>2402</v>
      </c>
      <c r="H38" s="254" t="s">
        <v>200</v>
      </c>
      <c r="I38" s="254" t="s">
        <v>631</v>
      </c>
      <c r="J38" s="254" t="s">
        <v>1587</v>
      </c>
      <c r="K38" s="254" t="s">
        <v>1352</v>
      </c>
      <c r="L38" s="254" t="s">
        <v>881</v>
      </c>
      <c r="M38" s="256">
        <v>2402103</v>
      </c>
      <c r="N38" s="254" t="s">
        <v>882</v>
      </c>
      <c r="O38" s="256">
        <v>240210300</v>
      </c>
      <c r="P38" s="258">
        <v>0</v>
      </c>
      <c r="Q38" s="284">
        <v>0</v>
      </c>
      <c r="R38" s="223" t="e">
        <f t="shared" si="11"/>
        <v>#DIV/0!</v>
      </c>
      <c r="S38" s="258">
        <v>1</v>
      </c>
      <c r="T38" s="284"/>
      <c r="U38" s="223">
        <f t="shared" si="12"/>
        <v>0</v>
      </c>
      <c r="V38" s="258">
        <v>0</v>
      </c>
      <c r="W38" s="284"/>
      <c r="X38" s="223" t="e">
        <f t="shared" si="13"/>
        <v>#DIV/0!</v>
      </c>
      <c r="Y38" s="258">
        <v>0</v>
      </c>
      <c r="Z38" s="284"/>
      <c r="AA38" s="223">
        <f t="shared" si="14"/>
        <v>0</v>
      </c>
      <c r="AB38" s="258">
        <f t="shared" si="10"/>
        <v>1</v>
      </c>
      <c r="AC38" s="259">
        <f t="shared" si="15"/>
        <v>0</v>
      </c>
      <c r="AD38" s="223">
        <f t="shared" si="16"/>
        <v>0</v>
      </c>
      <c r="AE38" s="260" t="s">
        <v>200</v>
      </c>
      <c r="AF38" s="260" t="s">
        <v>1204</v>
      </c>
      <c r="AG38" s="260" t="s">
        <v>1204</v>
      </c>
      <c r="AH38" s="254"/>
      <c r="AI38" s="254" t="s">
        <v>1211</v>
      </c>
      <c r="AJ38" s="254"/>
      <c r="AK38" s="261" t="s">
        <v>200</v>
      </c>
      <c r="AL38" s="261" t="s">
        <v>1204</v>
      </c>
      <c r="AM38" s="262">
        <v>0</v>
      </c>
      <c r="AN38" s="262">
        <v>0</v>
      </c>
      <c r="AO38" s="262">
        <v>0</v>
      </c>
      <c r="AP38" s="262">
        <v>0</v>
      </c>
      <c r="AQ38" s="263" t="s">
        <v>1204</v>
      </c>
      <c r="AR38" s="263" t="s">
        <v>1204</v>
      </c>
      <c r="AS38" s="254" t="s">
        <v>1204</v>
      </c>
      <c r="AT38" s="264"/>
      <c r="AU38" s="254"/>
      <c r="AV38" s="254"/>
      <c r="AW38" s="254"/>
      <c r="AX38" s="262">
        <v>0</v>
      </c>
      <c r="AY38" s="262">
        <v>0</v>
      </c>
      <c r="AZ38" s="262">
        <v>0</v>
      </c>
      <c r="BA38" s="262">
        <v>0</v>
      </c>
      <c r="BB38" s="262">
        <v>0</v>
      </c>
      <c r="BC38" s="262">
        <v>0</v>
      </c>
      <c r="BD38" s="262">
        <v>0</v>
      </c>
      <c r="BE38" s="262">
        <v>0</v>
      </c>
      <c r="BF38" s="262">
        <v>0</v>
      </c>
      <c r="BG38" s="262">
        <v>0</v>
      </c>
      <c r="BH38" s="262">
        <v>0</v>
      </c>
      <c r="BI38" s="262">
        <v>0</v>
      </c>
      <c r="BJ38" s="262">
        <v>0</v>
      </c>
      <c r="BK38" s="262">
        <v>0</v>
      </c>
      <c r="BL38" s="262">
        <v>0</v>
      </c>
      <c r="BM38" s="262">
        <v>0</v>
      </c>
      <c r="BN38" s="262">
        <f t="shared" si="17"/>
        <v>0</v>
      </c>
      <c r="BO38" s="254"/>
      <c r="BP38" s="254"/>
      <c r="BQ38" s="254" t="s">
        <v>260</v>
      </c>
      <c r="BR38" s="254" t="s">
        <v>285</v>
      </c>
      <c r="BS38" s="254" t="s">
        <v>297</v>
      </c>
      <c r="BT38" s="254"/>
    </row>
    <row r="39" spans="1:72" s="69" customFormat="1" ht="48" x14ac:dyDescent="0.25">
      <c r="A39" s="241" t="s">
        <v>349</v>
      </c>
      <c r="B39" s="242" t="s">
        <v>7</v>
      </c>
      <c r="C39" s="241" t="s">
        <v>1204</v>
      </c>
      <c r="D39" s="241" t="s">
        <v>255</v>
      </c>
      <c r="E39" s="242" t="s">
        <v>285</v>
      </c>
      <c r="F39" s="242" t="s">
        <v>11</v>
      </c>
      <c r="G39" s="243">
        <v>2402</v>
      </c>
      <c r="H39" s="241" t="s">
        <v>201</v>
      </c>
      <c r="I39" s="241" t="s">
        <v>632</v>
      </c>
      <c r="J39" s="241" t="s">
        <v>1592</v>
      </c>
      <c r="K39" s="241" t="s">
        <v>1353</v>
      </c>
      <c r="L39" s="241" t="s">
        <v>883</v>
      </c>
      <c r="M39" s="243">
        <v>2402107</v>
      </c>
      <c r="N39" s="241" t="s">
        <v>884</v>
      </c>
      <c r="O39" s="243">
        <v>240210701</v>
      </c>
      <c r="P39" s="248">
        <v>0</v>
      </c>
      <c r="Q39" s="286">
        <v>0</v>
      </c>
      <c r="R39" s="221" t="e">
        <f t="shared" si="11"/>
        <v>#DIV/0!</v>
      </c>
      <c r="S39" s="248">
        <v>0</v>
      </c>
      <c r="T39" s="286"/>
      <c r="U39" s="221">
        <f t="shared" si="12"/>
        <v>0</v>
      </c>
      <c r="V39" s="248">
        <v>1</v>
      </c>
      <c r="W39" s="286"/>
      <c r="X39" s="221" t="e">
        <f t="shared" si="13"/>
        <v>#DIV/0!</v>
      </c>
      <c r="Y39" s="248">
        <v>0</v>
      </c>
      <c r="Z39" s="286"/>
      <c r="AA39" s="221" t="e">
        <f t="shared" si="14"/>
        <v>#DIV/0!</v>
      </c>
      <c r="AB39" s="248">
        <f t="shared" si="10"/>
        <v>1</v>
      </c>
      <c r="AC39" s="247">
        <f t="shared" si="15"/>
        <v>0</v>
      </c>
      <c r="AD39" s="221">
        <f t="shared" si="16"/>
        <v>0</v>
      </c>
      <c r="AE39" s="242" t="s">
        <v>1826</v>
      </c>
      <c r="AF39" s="249" t="s">
        <v>1204</v>
      </c>
      <c r="AG39" s="249" t="s">
        <v>1204</v>
      </c>
      <c r="AH39" s="241"/>
      <c r="AI39" s="241" t="s">
        <v>1211</v>
      </c>
      <c r="AJ39" s="241"/>
      <c r="AK39" s="250" t="s">
        <v>1826</v>
      </c>
      <c r="AL39" s="250" t="s">
        <v>1204</v>
      </c>
      <c r="AM39" s="251">
        <v>0</v>
      </c>
      <c r="AN39" s="251">
        <v>0</v>
      </c>
      <c r="AO39" s="251">
        <v>0</v>
      </c>
      <c r="AP39" s="251">
        <v>0</v>
      </c>
      <c r="AQ39" s="222" t="e">
        <f>AP39/AM39</f>
        <v>#DIV/0!</v>
      </c>
      <c r="AR39" s="222" t="e">
        <f>AN39/AM39</f>
        <v>#DIV/0!</v>
      </c>
      <c r="AS39" s="241"/>
      <c r="AT39" s="252"/>
      <c r="AU39" s="241"/>
      <c r="AV39" s="241"/>
      <c r="AW39" s="241"/>
      <c r="AX39" s="251">
        <v>0</v>
      </c>
      <c r="AY39" s="251">
        <v>0</v>
      </c>
      <c r="AZ39" s="251">
        <v>0</v>
      </c>
      <c r="BA39" s="251">
        <v>0</v>
      </c>
      <c r="BB39" s="251">
        <v>0</v>
      </c>
      <c r="BC39" s="251">
        <v>0</v>
      </c>
      <c r="BD39" s="251">
        <v>0</v>
      </c>
      <c r="BE39" s="251">
        <v>0</v>
      </c>
      <c r="BF39" s="251">
        <v>0</v>
      </c>
      <c r="BG39" s="251">
        <v>0</v>
      </c>
      <c r="BH39" s="251">
        <v>0</v>
      </c>
      <c r="BI39" s="251">
        <v>0</v>
      </c>
      <c r="BJ39" s="251">
        <v>0</v>
      </c>
      <c r="BK39" s="251">
        <v>0</v>
      </c>
      <c r="BL39" s="251">
        <v>0</v>
      </c>
      <c r="BM39" s="251">
        <v>0</v>
      </c>
      <c r="BN39" s="251">
        <f t="shared" si="17"/>
        <v>0</v>
      </c>
      <c r="BO39" s="241"/>
      <c r="BP39" s="241"/>
      <c r="BQ39" s="241" t="s">
        <v>260</v>
      </c>
      <c r="BR39" s="241" t="s">
        <v>285</v>
      </c>
      <c r="BS39" s="241" t="s">
        <v>297</v>
      </c>
      <c r="BT39" s="241"/>
    </row>
    <row r="40" spans="1:72" s="98" customFormat="1" ht="72" x14ac:dyDescent="0.25">
      <c r="A40" s="60" t="s">
        <v>350</v>
      </c>
      <c r="B40" s="61" t="s">
        <v>7</v>
      </c>
      <c r="C40" s="60" t="s">
        <v>1204</v>
      </c>
      <c r="D40" s="60" t="s">
        <v>255</v>
      </c>
      <c r="E40" s="61" t="s">
        <v>285</v>
      </c>
      <c r="F40" s="61" t="s">
        <v>11</v>
      </c>
      <c r="G40" s="62">
        <v>2402</v>
      </c>
      <c r="H40" s="60" t="s">
        <v>201</v>
      </c>
      <c r="I40" s="60" t="s">
        <v>633</v>
      </c>
      <c r="J40" s="60" t="s">
        <v>1595</v>
      </c>
      <c r="K40" s="60" t="s">
        <v>1354</v>
      </c>
      <c r="L40" s="60" t="s">
        <v>19</v>
      </c>
      <c r="M40" s="62">
        <v>2402112</v>
      </c>
      <c r="N40" s="60" t="s">
        <v>885</v>
      </c>
      <c r="O40" s="62">
        <v>240211200</v>
      </c>
      <c r="P40" s="64">
        <v>300</v>
      </c>
      <c r="Q40" s="120">
        <v>105</v>
      </c>
      <c r="R40" s="219">
        <f t="shared" si="11"/>
        <v>0.35</v>
      </c>
      <c r="S40" s="64">
        <v>300</v>
      </c>
      <c r="T40" s="120"/>
      <c r="U40" s="219">
        <f t="shared" si="12"/>
        <v>0</v>
      </c>
      <c r="V40" s="64">
        <v>300</v>
      </c>
      <c r="W40" s="120"/>
      <c r="X40" s="219">
        <f t="shared" si="13"/>
        <v>0</v>
      </c>
      <c r="Y40" s="64">
        <v>300</v>
      </c>
      <c r="Z40" s="120"/>
      <c r="AA40" s="219">
        <f t="shared" si="14"/>
        <v>0</v>
      </c>
      <c r="AB40" s="64">
        <f t="shared" si="10"/>
        <v>1200</v>
      </c>
      <c r="AC40" s="238">
        <f t="shared" si="15"/>
        <v>105</v>
      </c>
      <c r="AD40" s="219">
        <f t="shared" si="16"/>
        <v>8.7499999999999994E-2</v>
      </c>
      <c r="AE40" s="60" t="s">
        <v>1877</v>
      </c>
      <c r="AF40" s="60" t="s">
        <v>1878</v>
      </c>
      <c r="AG40" s="65" t="s">
        <v>2177</v>
      </c>
      <c r="AH40" s="60" t="s">
        <v>1881</v>
      </c>
      <c r="AI40" s="60" t="s">
        <v>1211</v>
      </c>
      <c r="AJ40" s="60"/>
      <c r="AK40" s="66" t="s">
        <v>1882</v>
      </c>
      <c r="AL40" s="66" t="s">
        <v>2138</v>
      </c>
      <c r="AM40" s="67">
        <f>250000000+1000000000+3000000</f>
        <v>1253000000</v>
      </c>
      <c r="AN40" s="67">
        <v>0</v>
      </c>
      <c r="AO40" s="67">
        <v>0</v>
      </c>
      <c r="AP40" s="67">
        <v>0</v>
      </c>
      <c r="AQ40" s="22">
        <f>AP40/AM40</f>
        <v>0</v>
      </c>
      <c r="AR40" s="22">
        <f>AN40/AM40</f>
        <v>0</v>
      </c>
      <c r="AS40" s="60" t="s">
        <v>1883</v>
      </c>
      <c r="AT40" s="68"/>
      <c r="AU40" s="60"/>
      <c r="AV40" s="60"/>
      <c r="AW40" s="60"/>
      <c r="AX40" s="67">
        <v>250000000</v>
      </c>
      <c r="AY40" s="67">
        <v>0</v>
      </c>
      <c r="AZ40" s="67">
        <v>0</v>
      </c>
      <c r="BA40" s="67">
        <v>0</v>
      </c>
      <c r="BB40" s="67">
        <v>0</v>
      </c>
      <c r="BC40" s="67">
        <v>0</v>
      </c>
      <c r="BD40" s="67">
        <v>0</v>
      </c>
      <c r="BE40" s="67">
        <v>0</v>
      </c>
      <c r="BF40" s="67">
        <v>0</v>
      </c>
      <c r="BG40" s="67">
        <v>0</v>
      </c>
      <c r="BH40" s="67">
        <v>0</v>
      </c>
      <c r="BI40" s="67">
        <v>0</v>
      </c>
      <c r="BJ40" s="67">
        <v>0</v>
      </c>
      <c r="BK40" s="67">
        <v>0</v>
      </c>
      <c r="BL40" s="67">
        <v>0</v>
      </c>
      <c r="BM40" s="67">
        <f>1000000000+3000000</f>
        <v>1003000000</v>
      </c>
      <c r="BN40" s="67">
        <f t="shared" si="17"/>
        <v>1253000000</v>
      </c>
      <c r="BO40" s="239"/>
      <c r="BP40" s="239"/>
      <c r="BQ40" s="239" t="s">
        <v>260</v>
      </c>
      <c r="BR40" s="239" t="s">
        <v>285</v>
      </c>
      <c r="BS40" s="239" t="s">
        <v>297</v>
      </c>
      <c r="BT40" s="239"/>
    </row>
    <row r="41" spans="1:72" s="79" customFormat="1" ht="36" x14ac:dyDescent="0.25">
      <c r="A41" s="241" t="s">
        <v>351</v>
      </c>
      <c r="B41" s="242" t="s">
        <v>7</v>
      </c>
      <c r="C41" s="241" t="s">
        <v>1204</v>
      </c>
      <c r="D41" s="241" t="s">
        <v>255</v>
      </c>
      <c r="E41" s="242" t="s">
        <v>285</v>
      </c>
      <c r="F41" s="242" t="s">
        <v>11</v>
      </c>
      <c r="G41" s="243">
        <v>2402</v>
      </c>
      <c r="H41" s="241" t="s">
        <v>201</v>
      </c>
      <c r="I41" s="241" t="s">
        <v>634</v>
      </c>
      <c r="J41" s="241" t="s">
        <v>1593</v>
      </c>
      <c r="K41" s="241" t="s">
        <v>1355</v>
      </c>
      <c r="L41" s="241" t="s">
        <v>886</v>
      </c>
      <c r="M41" s="243">
        <v>2402113</v>
      </c>
      <c r="N41" s="241" t="s">
        <v>887</v>
      </c>
      <c r="O41" s="243">
        <v>240211300</v>
      </c>
      <c r="P41" s="248">
        <v>0</v>
      </c>
      <c r="Q41" s="286">
        <v>0</v>
      </c>
      <c r="R41" s="221" t="e">
        <f t="shared" si="11"/>
        <v>#DIV/0!</v>
      </c>
      <c r="S41" s="248">
        <v>0</v>
      </c>
      <c r="T41" s="286"/>
      <c r="U41" s="221">
        <f t="shared" si="12"/>
        <v>0</v>
      </c>
      <c r="V41" s="248">
        <v>3</v>
      </c>
      <c r="W41" s="286"/>
      <c r="X41" s="221" t="e">
        <f t="shared" si="13"/>
        <v>#DIV/0!</v>
      </c>
      <c r="Y41" s="248">
        <v>3</v>
      </c>
      <c r="Z41" s="286"/>
      <c r="AA41" s="221" t="e">
        <f t="shared" si="14"/>
        <v>#DIV/0!</v>
      </c>
      <c r="AB41" s="248">
        <f t="shared" si="10"/>
        <v>6</v>
      </c>
      <c r="AC41" s="247">
        <f t="shared" si="15"/>
        <v>0</v>
      </c>
      <c r="AD41" s="221">
        <f t="shared" si="16"/>
        <v>0</v>
      </c>
      <c r="AE41" s="242" t="s">
        <v>1826</v>
      </c>
      <c r="AF41" s="249" t="s">
        <v>1204</v>
      </c>
      <c r="AG41" s="249" t="s">
        <v>1204</v>
      </c>
      <c r="AH41" s="241"/>
      <c r="AI41" s="241" t="s">
        <v>1211</v>
      </c>
      <c r="AJ41" s="241"/>
      <c r="AK41" s="250" t="s">
        <v>1826</v>
      </c>
      <c r="AL41" s="250" t="s">
        <v>1204</v>
      </c>
      <c r="AM41" s="251">
        <v>0</v>
      </c>
      <c r="AN41" s="251">
        <v>0</v>
      </c>
      <c r="AO41" s="251">
        <v>0</v>
      </c>
      <c r="AP41" s="251">
        <v>0</v>
      </c>
      <c r="AQ41" s="222" t="e">
        <f>AP41/AM41</f>
        <v>#DIV/0!</v>
      </c>
      <c r="AR41" s="222" t="e">
        <f>AN41/AM41</f>
        <v>#DIV/0!</v>
      </c>
      <c r="AS41" s="241"/>
      <c r="AT41" s="252"/>
      <c r="AU41" s="241"/>
      <c r="AV41" s="241"/>
      <c r="AW41" s="241"/>
      <c r="AX41" s="251">
        <v>0</v>
      </c>
      <c r="AY41" s="251">
        <v>0</v>
      </c>
      <c r="AZ41" s="251">
        <v>0</v>
      </c>
      <c r="BA41" s="251">
        <v>0</v>
      </c>
      <c r="BB41" s="251">
        <v>0</v>
      </c>
      <c r="BC41" s="251">
        <v>0</v>
      </c>
      <c r="BD41" s="251">
        <v>0</v>
      </c>
      <c r="BE41" s="251">
        <v>0</v>
      </c>
      <c r="BF41" s="251">
        <v>0</v>
      </c>
      <c r="BG41" s="251">
        <v>0</v>
      </c>
      <c r="BH41" s="251">
        <v>0</v>
      </c>
      <c r="BI41" s="251">
        <v>0</v>
      </c>
      <c r="BJ41" s="251">
        <v>0</v>
      </c>
      <c r="BK41" s="251">
        <v>0</v>
      </c>
      <c r="BL41" s="251">
        <v>0</v>
      </c>
      <c r="BM41" s="251">
        <v>0</v>
      </c>
      <c r="BN41" s="251">
        <f t="shared" si="17"/>
        <v>0</v>
      </c>
      <c r="BO41" s="87"/>
      <c r="BP41" s="87"/>
      <c r="BQ41" s="87" t="s">
        <v>260</v>
      </c>
      <c r="BR41" s="87" t="s">
        <v>285</v>
      </c>
      <c r="BS41" s="87" t="s">
        <v>297</v>
      </c>
      <c r="BT41" s="87"/>
    </row>
    <row r="42" spans="1:72" s="86" customFormat="1" ht="72" x14ac:dyDescent="0.25">
      <c r="A42" s="70" t="s">
        <v>352</v>
      </c>
      <c r="B42" s="71" t="s">
        <v>7</v>
      </c>
      <c r="C42" s="70" t="s">
        <v>1204</v>
      </c>
      <c r="D42" s="70" t="s">
        <v>255</v>
      </c>
      <c r="E42" s="71" t="s">
        <v>285</v>
      </c>
      <c r="F42" s="71" t="s">
        <v>11</v>
      </c>
      <c r="G42" s="72">
        <v>2402</v>
      </c>
      <c r="H42" s="70" t="s">
        <v>201</v>
      </c>
      <c r="I42" s="70" t="s">
        <v>635</v>
      </c>
      <c r="J42" s="70" t="s">
        <v>1594</v>
      </c>
      <c r="K42" s="70" t="s">
        <v>1356</v>
      </c>
      <c r="L42" s="70" t="s">
        <v>888</v>
      </c>
      <c r="M42" s="72">
        <v>2402114</v>
      </c>
      <c r="N42" s="70" t="s">
        <v>889</v>
      </c>
      <c r="O42" s="72">
        <v>240211400</v>
      </c>
      <c r="P42" s="97">
        <v>0</v>
      </c>
      <c r="Q42" s="285">
        <v>0</v>
      </c>
      <c r="R42" s="220" t="e">
        <f t="shared" si="11"/>
        <v>#DIV/0!</v>
      </c>
      <c r="S42" s="97">
        <v>1</v>
      </c>
      <c r="T42" s="285"/>
      <c r="U42" s="220">
        <f t="shared" si="12"/>
        <v>0</v>
      </c>
      <c r="V42" s="97">
        <v>0</v>
      </c>
      <c r="W42" s="285"/>
      <c r="X42" s="220" t="e">
        <f t="shared" si="13"/>
        <v>#DIV/0!</v>
      </c>
      <c r="Y42" s="97">
        <v>0</v>
      </c>
      <c r="Z42" s="285"/>
      <c r="AA42" s="220">
        <f t="shared" si="14"/>
        <v>0</v>
      </c>
      <c r="AB42" s="97">
        <f t="shared" si="10"/>
        <v>1</v>
      </c>
      <c r="AC42" s="240">
        <f t="shared" si="15"/>
        <v>0</v>
      </c>
      <c r="AD42" s="220">
        <f t="shared" si="16"/>
        <v>0</v>
      </c>
      <c r="AE42" s="71" t="s">
        <v>2143</v>
      </c>
      <c r="AF42" s="75" t="s">
        <v>1204</v>
      </c>
      <c r="AG42" s="75" t="s">
        <v>1204</v>
      </c>
      <c r="AH42" s="70"/>
      <c r="AI42" s="70" t="s">
        <v>1211</v>
      </c>
      <c r="AJ42" s="70"/>
      <c r="AK42" s="76" t="s">
        <v>2143</v>
      </c>
      <c r="AL42" s="76" t="s">
        <v>1204</v>
      </c>
      <c r="AM42" s="77">
        <v>0</v>
      </c>
      <c r="AN42" s="77">
        <v>0</v>
      </c>
      <c r="AO42" s="77">
        <v>0</v>
      </c>
      <c r="AP42" s="77">
        <v>0</v>
      </c>
      <c r="AQ42" s="23" t="e">
        <f>AP42/AM42</f>
        <v>#DIV/0!</v>
      </c>
      <c r="AR42" s="23" t="e">
        <f>AN42/AM42</f>
        <v>#DIV/0!</v>
      </c>
      <c r="AS42" s="70"/>
      <c r="AT42" s="78"/>
      <c r="AU42" s="70"/>
      <c r="AV42" s="70"/>
      <c r="AW42" s="70"/>
      <c r="AX42" s="77">
        <v>0</v>
      </c>
      <c r="AY42" s="77">
        <v>0</v>
      </c>
      <c r="AZ42" s="77">
        <v>0</v>
      </c>
      <c r="BA42" s="77">
        <v>0</v>
      </c>
      <c r="BB42" s="77">
        <v>0</v>
      </c>
      <c r="BC42" s="77">
        <v>0</v>
      </c>
      <c r="BD42" s="77">
        <v>0</v>
      </c>
      <c r="BE42" s="77">
        <v>0</v>
      </c>
      <c r="BF42" s="77">
        <v>0</v>
      </c>
      <c r="BG42" s="77">
        <v>0</v>
      </c>
      <c r="BH42" s="77">
        <v>0</v>
      </c>
      <c r="BI42" s="77">
        <v>0</v>
      </c>
      <c r="BJ42" s="77">
        <v>0</v>
      </c>
      <c r="BK42" s="77">
        <v>0</v>
      </c>
      <c r="BL42" s="77">
        <v>0</v>
      </c>
      <c r="BM42" s="77">
        <v>0</v>
      </c>
      <c r="BN42" s="77">
        <f t="shared" si="17"/>
        <v>0</v>
      </c>
      <c r="BO42" s="87"/>
      <c r="BP42" s="87"/>
      <c r="BQ42" s="87" t="s">
        <v>260</v>
      </c>
      <c r="BR42" s="87" t="s">
        <v>285</v>
      </c>
      <c r="BS42" s="87" t="s">
        <v>297</v>
      </c>
      <c r="BT42" s="87"/>
    </row>
    <row r="43" spans="1:72" s="69" customFormat="1" ht="84" x14ac:dyDescent="0.25">
      <c r="A43" s="254" t="s">
        <v>353</v>
      </c>
      <c r="B43" s="255" t="s">
        <v>268</v>
      </c>
      <c r="C43" s="254" t="s">
        <v>1204</v>
      </c>
      <c r="D43" s="254" t="s">
        <v>255</v>
      </c>
      <c r="E43" s="255" t="s">
        <v>285</v>
      </c>
      <c r="F43" s="255" t="s">
        <v>575</v>
      </c>
      <c r="G43" s="256">
        <v>2409</v>
      </c>
      <c r="H43" s="254" t="s">
        <v>200</v>
      </c>
      <c r="I43" s="254" t="s">
        <v>636</v>
      </c>
      <c r="J43" s="254" t="s">
        <v>1596</v>
      </c>
      <c r="K43" s="254" t="s">
        <v>1357</v>
      </c>
      <c r="L43" s="254" t="s">
        <v>890</v>
      </c>
      <c r="M43" s="256">
        <v>2409004</v>
      </c>
      <c r="N43" s="254" t="s">
        <v>891</v>
      </c>
      <c r="O43" s="256">
        <v>240900400</v>
      </c>
      <c r="P43" s="258">
        <v>180</v>
      </c>
      <c r="Q43" s="284">
        <v>103</v>
      </c>
      <c r="R43" s="223">
        <f t="shared" si="11"/>
        <v>0.57222222222222219</v>
      </c>
      <c r="S43" s="258">
        <v>180</v>
      </c>
      <c r="T43" s="284"/>
      <c r="U43" s="223">
        <f t="shared" si="12"/>
        <v>0</v>
      </c>
      <c r="V43" s="258">
        <v>180</v>
      </c>
      <c r="W43" s="284"/>
      <c r="X43" s="223">
        <f t="shared" si="13"/>
        <v>0</v>
      </c>
      <c r="Y43" s="258">
        <v>180</v>
      </c>
      <c r="Z43" s="284"/>
      <c r="AA43" s="223">
        <f t="shared" si="14"/>
        <v>0</v>
      </c>
      <c r="AB43" s="258">
        <f t="shared" si="10"/>
        <v>720</v>
      </c>
      <c r="AC43" s="259">
        <f t="shared" si="15"/>
        <v>103</v>
      </c>
      <c r="AD43" s="223">
        <f t="shared" si="16"/>
        <v>0.14305555555555555</v>
      </c>
      <c r="AE43" s="260" t="s">
        <v>200</v>
      </c>
      <c r="AF43" s="260" t="s">
        <v>1204</v>
      </c>
      <c r="AG43" s="260" t="s">
        <v>1204</v>
      </c>
      <c r="AH43" s="254"/>
      <c r="AI43" s="254" t="s">
        <v>1216</v>
      </c>
      <c r="AJ43" s="254"/>
      <c r="AK43" s="261" t="s">
        <v>200</v>
      </c>
      <c r="AL43" s="261" t="s">
        <v>1204</v>
      </c>
      <c r="AM43" s="262">
        <v>0</v>
      </c>
      <c r="AN43" s="262">
        <v>0</v>
      </c>
      <c r="AO43" s="262">
        <v>0</v>
      </c>
      <c r="AP43" s="262">
        <v>0</v>
      </c>
      <c r="AQ43" s="263" t="s">
        <v>1204</v>
      </c>
      <c r="AR43" s="263" t="s">
        <v>1204</v>
      </c>
      <c r="AS43" s="254" t="s">
        <v>1204</v>
      </c>
      <c r="AT43" s="264"/>
      <c r="AU43" s="254"/>
      <c r="AV43" s="254"/>
      <c r="AW43" s="254"/>
      <c r="AX43" s="262">
        <v>0</v>
      </c>
      <c r="AY43" s="262">
        <v>0</v>
      </c>
      <c r="AZ43" s="262">
        <v>0</v>
      </c>
      <c r="BA43" s="262">
        <v>0</v>
      </c>
      <c r="BB43" s="262">
        <v>0</v>
      </c>
      <c r="BC43" s="262">
        <v>0</v>
      </c>
      <c r="BD43" s="262">
        <v>0</v>
      </c>
      <c r="BE43" s="262">
        <v>0</v>
      </c>
      <c r="BF43" s="262">
        <v>0</v>
      </c>
      <c r="BG43" s="262">
        <v>0</v>
      </c>
      <c r="BH43" s="262">
        <v>0</v>
      </c>
      <c r="BI43" s="262">
        <v>0</v>
      </c>
      <c r="BJ43" s="262">
        <v>0</v>
      </c>
      <c r="BK43" s="262">
        <v>0</v>
      </c>
      <c r="BL43" s="262">
        <v>0</v>
      </c>
      <c r="BM43" s="262">
        <v>0</v>
      </c>
      <c r="BN43" s="262">
        <f t="shared" si="17"/>
        <v>0</v>
      </c>
      <c r="BO43" s="254"/>
      <c r="BP43" s="254"/>
      <c r="BQ43" s="254" t="s">
        <v>260</v>
      </c>
      <c r="BR43" s="254" t="s">
        <v>285</v>
      </c>
      <c r="BS43" s="254" t="s">
        <v>264</v>
      </c>
      <c r="BT43" s="254"/>
    </row>
    <row r="44" spans="1:72" s="69" customFormat="1" ht="36" x14ac:dyDescent="0.25">
      <c r="A44" s="254" t="s">
        <v>354</v>
      </c>
      <c r="B44" s="255" t="s">
        <v>268</v>
      </c>
      <c r="C44" s="254" t="s">
        <v>1204</v>
      </c>
      <c r="D44" s="254" t="s">
        <v>255</v>
      </c>
      <c r="E44" s="255" t="s">
        <v>285</v>
      </c>
      <c r="F44" s="255" t="s">
        <v>575</v>
      </c>
      <c r="G44" s="256">
        <v>2409</v>
      </c>
      <c r="H44" s="254" t="s">
        <v>200</v>
      </c>
      <c r="I44" s="254" t="s">
        <v>637</v>
      </c>
      <c r="J44" s="254" t="s">
        <v>1597</v>
      </c>
      <c r="K44" s="254" t="s">
        <v>1358</v>
      </c>
      <c r="L44" s="254" t="s">
        <v>892</v>
      </c>
      <c r="M44" s="256">
        <v>2409009</v>
      </c>
      <c r="N44" s="254" t="s">
        <v>893</v>
      </c>
      <c r="O44" s="256">
        <v>240900900</v>
      </c>
      <c r="P44" s="258">
        <v>1</v>
      </c>
      <c r="Q44" s="284">
        <v>0.5</v>
      </c>
      <c r="R44" s="223">
        <f t="shared" si="11"/>
        <v>0.5</v>
      </c>
      <c r="S44" s="258">
        <v>1</v>
      </c>
      <c r="T44" s="284"/>
      <c r="U44" s="223">
        <f t="shared" si="12"/>
        <v>0</v>
      </c>
      <c r="V44" s="258">
        <v>1</v>
      </c>
      <c r="W44" s="284"/>
      <c r="X44" s="223">
        <f t="shared" si="13"/>
        <v>0</v>
      </c>
      <c r="Y44" s="258">
        <v>1</v>
      </c>
      <c r="Z44" s="284"/>
      <c r="AA44" s="223">
        <f t="shared" si="14"/>
        <v>0</v>
      </c>
      <c r="AB44" s="258">
        <f t="shared" si="10"/>
        <v>4</v>
      </c>
      <c r="AC44" s="259">
        <f t="shared" si="15"/>
        <v>0.5</v>
      </c>
      <c r="AD44" s="223">
        <f t="shared" si="16"/>
        <v>0.125</v>
      </c>
      <c r="AE44" s="260" t="s">
        <v>200</v>
      </c>
      <c r="AF44" s="260" t="s">
        <v>1204</v>
      </c>
      <c r="AG44" s="260" t="s">
        <v>1204</v>
      </c>
      <c r="AH44" s="254"/>
      <c r="AI44" s="254" t="s">
        <v>1216</v>
      </c>
      <c r="AJ44" s="254"/>
      <c r="AK44" s="261" t="s">
        <v>200</v>
      </c>
      <c r="AL44" s="261" t="s">
        <v>1204</v>
      </c>
      <c r="AM44" s="262">
        <v>0</v>
      </c>
      <c r="AN44" s="262">
        <v>0</v>
      </c>
      <c r="AO44" s="262">
        <v>0</v>
      </c>
      <c r="AP44" s="262">
        <v>0</v>
      </c>
      <c r="AQ44" s="263" t="s">
        <v>1204</v>
      </c>
      <c r="AR44" s="263" t="s">
        <v>1204</v>
      </c>
      <c r="AS44" s="254" t="s">
        <v>1204</v>
      </c>
      <c r="AT44" s="264"/>
      <c r="AU44" s="254"/>
      <c r="AV44" s="254"/>
      <c r="AW44" s="254"/>
      <c r="AX44" s="262">
        <v>0</v>
      </c>
      <c r="AY44" s="262">
        <v>0</v>
      </c>
      <c r="AZ44" s="262">
        <v>0</v>
      </c>
      <c r="BA44" s="262">
        <v>0</v>
      </c>
      <c r="BB44" s="262">
        <v>0</v>
      </c>
      <c r="BC44" s="262">
        <v>0</v>
      </c>
      <c r="BD44" s="262">
        <v>0</v>
      </c>
      <c r="BE44" s="262">
        <v>0</v>
      </c>
      <c r="BF44" s="262">
        <v>0</v>
      </c>
      <c r="BG44" s="262">
        <v>0</v>
      </c>
      <c r="BH44" s="262">
        <v>0</v>
      </c>
      <c r="BI44" s="262">
        <v>0</v>
      </c>
      <c r="BJ44" s="262">
        <v>0</v>
      </c>
      <c r="BK44" s="262">
        <v>0</v>
      </c>
      <c r="BL44" s="262">
        <v>0</v>
      </c>
      <c r="BM44" s="262">
        <v>0</v>
      </c>
      <c r="BN44" s="262">
        <f t="shared" si="17"/>
        <v>0</v>
      </c>
      <c r="BO44" s="254"/>
      <c r="BP44" s="254"/>
      <c r="BQ44" s="254" t="s">
        <v>260</v>
      </c>
      <c r="BR44" s="254" t="s">
        <v>285</v>
      </c>
      <c r="BS44" s="254" t="s">
        <v>264</v>
      </c>
      <c r="BT44" s="254"/>
    </row>
    <row r="45" spans="1:72" s="85" customFormat="1" ht="60" x14ac:dyDescent="0.25">
      <c r="A45" s="60" t="s">
        <v>355</v>
      </c>
      <c r="B45" s="61" t="s">
        <v>268</v>
      </c>
      <c r="C45" s="60" t="s">
        <v>1204</v>
      </c>
      <c r="D45" s="60" t="s">
        <v>255</v>
      </c>
      <c r="E45" s="61" t="s">
        <v>285</v>
      </c>
      <c r="F45" s="61" t="s">
        <v>575</v>
      </c>
      <c r="G45" s="62">
        <v>2409</v>
      </c>
      <c r="H45" s="60" t="s">
        <v>201</v>
      </c>
      <c r="I45" s="60" t="s">
        <v>638</v>
      </c>
      <c r="J45" s="60" t="s">
        <v>1598</v>
      </c>
      <c r="K45" s="60" t="s">
        <v>1359</v>
      </c>
      <c r="L45" s="60" t="s">
        <v>894</v>
      </c>
      <c r="M45" s="62">
        <v>2409039</v>
      </c>
      <c r="N45" s="60" t="s">
        <v>895</v>
      </c>
      <c r="O45" s="62">
        <v>240903900</v>
      </c>
      <c r="P45" s="64">
        <v>0</v>
      </c>
      <c r="Q45" s="120"/>
      <c r="R45" s="219" t="e">
        <f t="shared" si="11"/>
        <v>#DIV/0!</v>
      </c>
      <c r="S45" s="64">
        <v>10</v>
      </c>
      <c r="T45" s="120"/>
      <c r="U45" s="219">
        <f t="shared" si="12"/>
        <v>0</v>
      </c>
      <c r="V45" s="64">
        <v>10</v>
      </c>
      <c r="W45" s="120"/>
      <c r="X45" s="219" t="e">
        <f t="shared" si="13"/>
        <v>#DIV/0!</v>
      </c>
      <c r="Y45" s="64">
        <v>0</v>
      </c>
      <c r="Z45" s="120"/>
      <c r="AA45" s="219">
        <f t="shared" si="14"/>
        <v>0</v>
      </c>
      <c r="AB45" s="64">
        <f t="shared" si="10"/>
        <v>20</v>
      </c>
      <c r="AC45" s="238">
        <f t="shared" si="15"/>
        <v>0</v>
      </c>
      <c r="AD45" s="219">
        <f t="shared" si="16"/>
        <v>0</v>
      </c>
      <c r="AE45" s="60" t="s">
        <v>1877</v>
      </c>
      <c r="AF45" s="60" t="s">
        <v>1878</v>
      </c>
      <c r="AG45" s="65" t="s">
        <v>2177</v>
      </c>
      <c r="AH45" s="60" t="s">
        <v>1880</v>
      </c>
      <c r="AI45" s="60" t="s">
        <v>1211</v>
      </c>
      <c r="AJ45" s="60"/>
      <c r="AK45" s="66" t="s">
        <v>236</v>
      </c>
      <c r="AL45" s="66" t="s">
        <v>2103</v>
      </c>
      <c r="AM45" s="67">
        <v>50000000</v>
      </c>
      <c r="AN45" s="67">
        <v>0</v>
      </c>
      <c r="AO45" s="67">
        <v>0</v>
      </c>
      <c r="AP45" s="67">
        <v>0</v>
      </c>
      <c r="AQ45" s="22">
        <f>AP45/AM45</f>
        <v>0</v>
      </c>
      <c r="AR45" s="22">
        <f>AN45/AM45</f>
        <v>0</v>
      </c>
      <c r="AS45" s="60" t="s">
        <v>1879</v>
      </c>
      <c r="AT45" s="68"/>
      <c r="AU45" s="60"/>
      <c r="AV45" s="60"/>
      <c r="AW45" s="60"/>
      <c r="AX45" s="67">
        <v>0</v>
      </c>
      <c r="AY45" s="67">
        <v>0</v>
      </c>
      <c r="AZ45" s="67">
        <v>0</v>
      </c>
      <c r="BA45" s="67">
        <v>0</v>
      </c>
      <c r="BB45" s="67">
        <v>0</v>
      </c>
      <c r="BC45" s="67">
        <v>0</v>
      </c>
      <c r="BD45" s="67">
        <v>0</v>
      </c>
      <c r="BE45" s="67">
        <v>0</v>
      </c>
      <c r="BF45" s="67">
        <v>0</v>
      </c>
      <c r="BG45" s="67">
        <v>0</v>
      </c>
      <c r="BH45" s="67">
        <v>0</v>
      </c>
      <c r="BI45" s="67">
        <v>0</v>
      </c>
      <c r="BJ45" s="67">
        <v>0</v>
      </c>
      <c r="BK45" s="67">
        <v>0</v>
      </c>
      <c r="BL45" s="67">
        <v>0</v>
      </c>
      <c r="BM45" s="67">
        <v>50000000</v>
      </c>
      <c r="BN45" s="67">
        <f t="shared" si="17"/>
        <v>50000000</v>
      </c>
      <c r="BO45" s="239"/>
      <c r="BP45" s="239"/>
      <c r="BQ45" s="239" t="s">
        <v>260</v>
      </c>
      <c r="BR45" s="239" t="s">
        <v>285</v>
      </c>
      <c r="BS45" s="239" t="s">
        <v>264</v>
      </c>
      <c r="BT45" s="239"/>
    </row>
    <row r="46" spans="1:72" s="69" customFormat="1" ht="48" x14ac:dyDescent="0.25">
      <c r="A46" s="254" t="s">
        <v>356</v>
      </c>
      <c r="B46" s="255" t="s">
        <v>268</v>
      </c>
      <c r="C46" s="254" t="s">
        <v>1204</v>
      </c>
      <c r="D46" s="254" t="s">
        <v>255</v>
      </c>
      <c r="E46" s="255" t="s">
        <v>285</v>
      </c>
      <c r="F46" s="255" t="s">
        <v>575</v>
      </c>
      <c r="G46" s="256">
        <v>2409</v>
      </c>
      <c r="H46" s="254" t="s">
        <v>200</v>
      </c>
      <c r="I46" s="254" t="s">
        <v>639</v>
      </c>
      <c r="J46" s="254" t="s">
        <v>1597</v>
      </c>
      <c r="K46" s="254" t="s">
        <v>1360</v>
      </c>
      <c r="L46" s="254" t="s">
        <v>896</v>
      </c>
      <c r="M46" s="256">
        <v>2409010</v>
      </c>
      <c r="N46" s="254" t="s">
        <v>897</v>
      </c>
      <c r="O46" s="256">
        <v>240901000</v>
      </c>
      <c r="P46" s="258">
        <v>1</v>
      </c>
      <c r="Q46" s="284">
        <v>0</v>
      </c>
      <c r="R46" s="223">
        <f t="shared" si="11"/>
        <v>0</v>
      </c>
      <c r="S46" s="258">
        <v>1</v>
      </c>
      <c r="T46" s="284"/>
      <c r="U46" s="223">
        <f t="shared" si="12"/>
        <v>0</v>
      </c>
      <c r="V46" s="258">
        <v>1</v>
      </c>
      <c r="W46" s="284"/>
      <c r="X46" s="223">
        <f t="shared" si="13"/>
        <v>0</v>
      </c>
      <c r="Y46" s="258">
        <v>1</v>
      </c>
      <c r="Z46" s="284"/>
      <c r="AA46" s="223">
        <f t="shared" si="14"/>
        <v>0</v>
      </c>
      <c r="AB46" s="258">
        <f t="shared" si="10"/>
        <v>4</v>
      </c>
      <c r="AC46" s="259">
        <f t="shared" si="15"/>
        <v>0</v>
      </c>
      <c r="AD46" s="223">
        <f t="shared" si="16"/>
        <v>0</v>
      </c>
      <c r="AE46" s="260" t="s">
        <v>200</v>
      </c>
      <c r="AF46" s="260" t="s">
        <v>1204</v>
      </c>
      <c r="AG46" s="260" t="s">
        <v>1204</v>
      </c>
      <c r="AH46" s="254"/>
      <c r="AI46" s="254" t="s">
        <v>295</v>
      </c>
      <c r="AJ46" s="254"/>
      <c r="AK46" s="261" t="s">
        <v>200</v>
      </c>
      <c r="AL46" s="261" t="s">
        <v>1204</v>
      </c>
      <c r="AM46" s="262">
        <v>0</v>
      </c>
      <c r="AN46" s="262">
        <v>0</v>
      </c>
      <c r="AO46" s="262">
        <v>0</v>
      </c>
      <c r="AP46" s="262">
        <v>0</v>
      </c>
      <c r="AQ46" s="263" t="s">
        <v>1204</v>
      </c>
      <c r="AR46" s="263" t="s">
        <v>1204</v>
      </c>
      <c r="AS46" s="254" t="s">
        <v>1204</v>
      </c>
      <c r="AT46" s="264"/>
      <c r="AU46" s="254"/>
      <c r="AV46" s="254"/>
      <c r="AW46" s="254"/>
      <c r="AX46" s="262">
        <v>0</v>
      </c>
      <c r="AY46" s="262">
        <v>0</v>
      </c>
      <c r="AZ46" s="262">
        <v>0</v>
      </c>
      <c r="BA46" s="262">
        <v>0</v>
      </c>
      <c r="BB46" s="262">
        <v>0</v>
      </c>
      <c r="BC46" s="262">
        <v>0</v>
      </c>
      <c r="BD46" s="262">
        <v>0</v>
      </c>
      <c r="BE46" s="262">
        <v>0</v>
      </c>
      <c r="BF46" s="262">
        <v>0</v>
      </c>
      <c r="BG46" s="262">
        <v>0</v>
      </c>
      <c r="BH46" s="262">
        <v>0</v>
      </c>
      <c r="BI46" s="262">
        <v>0</v>
      </c>
      <c r="BJ46" s="262">
        <v>0</v>
      </c>
      <c r="BK46" s="262">
        <v>0</v>
      </c>
      <c r="BL46" s="262">
        <v>0</v>
      </c>
      <c r="BM46" s="262">
        <v>0</v>
      </c>
      <c r="BN46" s="262">
        <f t="shared" si="17"/>
        <v>0</v>
      </c>
      <c r="BO46" s="254"/>
      <c r="BP46" s="254"/>
      <c r="BQ46" s="254" t="s">
        <v>260</v>
      </c>
      <c r="BR46" s="254" t="s">
        <v>285</v>
      </c>
      <c r="BS46" s="254" t="s">
        <v>264</v>
      </c>
      <c r="BT46" s="254"/>
    </row>
    <row r="47" spans="1:72" s="69" customFormat="1" ht="48" x14ac:dyDescent="0.25">
      <c r="A47" s="254" t="s">
        <v>357</v>
      </c>
      <c r="B47" s="255" t="s">
        <v>268</v>
      </c>
      <c r="C47" s="254" t="s">
        <v>1204</v>
      </c>
      <c r="D47" s="254" t="s">
        <v>255</v>
      </c>
      <c r="E47" s="255" t="s">
        <v>285</v>
      </c>
      <c r="F47" s="255" t="s">
        <v>575</v>
      </c>
      <c r="G47" s="256">
        <v>2409</v>
      </c>
      <c r="H47" s="254" t="s">
        <v>200</v>
      </c>
      <c r="I47" s="254" t="s">
        <v>640</v>
      </c>
      <c r="J47" s="254" t="s">
        <v>1597</v>
      </c>
      <c r="K47" s="254" t="s">
        <v>1361</v>
      </c>
      <c r="L47" s="254" t="s">
        <v>898</v>
      </c>
      <c r="M47" s="256">
        <v>2409012</v>
      </c>
      <c r="N47" s="254" t="s">
        <v>899</v>
      </c>
      <c r="O47" s="256">
        <v>240901200</v>
      </c>
      <c r="P47" s="258">
        <v>0</v>
      </c>
      <c r="Q47" s="284"/>
      <c r="R47" s="223" t="e">
        <f t="shared" si="11"/>
        <v>#DIV/0!</v>
      </c>
      <c r="S47" s="258">
        <v>1</v>
      </c>
      <c r="T47" s="284"/>
      <c r="U47" s="223">
        <f t="shared" si="12"/>
        <v>0</v>
      </c>
      <c r="V47" s="258">
        <v>0</v>
      </c>
      <c r="W47" s="284"/>
      <c r="X47" s="223" t="e">
        <f t="shared" si="13"/>
        <v>#DIV/0!</v>
      </c>
      <c r="Y47" s="258">
        <v>0</v>
      </c>
      <c r="Z47" s="284"/>
      <c r="AA47" s="223">
        <f t="shared" si="14"/>
        <v>0</v>
      </c>
      <c r="AB47" s="258">
        <f t="shared" si="10"/>
        <v>1</v>
      </c>
      <c r="AC47" s="259">
        <f t="shared" si="15"/>
        <v>0</v>
      </c>
      <c r="AD47" s="223">
        <f t="shared" si="16"/>
        <v>0</v>
      </c>
      <c r="AE47" s="260" t="s">
        <v>200</v>
      </c>
      <c r="AF47" s="260" t="s">
        <v>1204</v>
      </c>
      <c r="AG47" s="260" t="s">
        <v>1204</v>
      </c>
      <c r="AH47" s="254"/>
      <c r="AI47" s="254" t="s">
        <v>295</v>
      </c>
      <c r="AJ47" s="254"/>
      <c r="AK47" s="261" t="s">
        <v>200</v>
      </c>
      <c r="AL47" s="261" t="s">
        <v>1204</v>
      </c>
      <c r="AM47" s="262">
        <v>0</v>
      </c>
      <c r="AN47" s="262">
        <v>0</v>
      </c>
      <c r="AO47" s="262">
        <v>0</v>
      </c>
      <c r="AP47" s="262">
        <v>0</v>
      </c>
      <c r="AQ47" s="263" t="s">
        <v>1204</v>
      </c>
      <c r="AR47" s="263" t="s">
        <v>1204</v>
      </c>
      <c r="AS47" s="254" t="s">
        <v>1204</v>
      </c>
      <c r="AT47" s="264"/>
      <c r="AU47" s="254"/>
      <c r="AV47" s="254"/>
      <c r="AW47" s="254"/>
      <c r="AX47" s="262">
        <v>0</v>
      </c>
      <c r="AY47" s="262">
        <v>0</v>
      </c>
      <c r="AZ47" s="262">
        <v>0</v>
      </c>
      <c r="BA47" s="262">
        <v>0</v>
      </c>
      <c r="BB47" s="262">
        <v>0</v>
      </c>
      <c r="BC47" s="262">
        <v>0</v>
      </c>
      <c r="BD47" s="262">
        <v>0</v>
      </c>
      <c r="BE47" s="262">
        <v>0</v>
      </c>
      <c r="BF47" s="262">
        <v>0</v>
      </c>
      <c r="BG47" s="262">
        <v>0</v>
      </c>
      <c r="BH47" s="262">
        <v>0</v>
      </c>
      <c r="BI47" s="262">
        <v>0</v>
      </c>
      <c r="BJ47" s="262">
        <v>0</v>
      </c>
      <c r="BK47" s="262">
        <v>0</v>
      </c>
      <c r="BL47" s="262">
        <v>0</v>
      </c>
      <c r="BM47" s="262">
        <v>0</v>
      </c>
      <c r="BN47" s="262">
        <f t="shared" si="17"/>
        <v>0</v>
      </c>
      <c r="BO47" s="254"/>
      <c r="BP47" s="254"/>
      <c r="BQ47" s="254" t="s">
        <v>260</v>
      </c>
      <c r="BR47" s="254" t="s">
        <v>285</v>
      </c>
      <c r="BS47" s="254" t="s">
        <v>264</v>
      </c>
      <c r="BT47" s="254"/>
    </row>
    <row r="48" spans="1:72" s="69" customFormat="1" ht="72" x14ac:dyDescent="0.25">
      <c r="A48" s="254" t="s">
        <v>358</v>
      </c>
      <c r="B48" s="255" t="s">
        <v>268</v>
      </c>
      <c r="C48" s="254" t="s">
        <v>1204</v>
      </c>
      <c r="D48" s="254" t="s">
        <v>255</v>
      </c>
      <c r="E48" s="255" t="s">
        <v>285</v>
      </c>
      <c r="F48" s="255" t="s">
        <v>575</v>
      </c>
      <c r="G48" s="256">
        <v>2409</v>
      </c>
      <c r="H48" s="254" t="s">
        <v>200</v>
      </c>
      <c r="I48" s="254" t="s">
        <v>641</v>
      </c>
      <c r="J48" s="254" t="s">
        <v>1597</v>
      </c>
      <c r="K48" s="254" t="s">
        <v>1362</v>
      </c>
      <c r="L48" s="254" t="s">
        <v>900</v>
      </c>
      <c r="M48" s="256">
        <v>2409066</v>
      </c>
      <c r="N48" s="254" t="s">
        <v>901</v>
      </c>
      <c r="O48" s="256">
        <v>240906600</v>
      </c>
      <c r="P48" s="258">
        <v>1</v>
      </c>
      <c r="Q48" s="284">
        <v>0.3</v>
      </c>
      <c r="R48" s="223">
        <f t="shared" si="11"/>
        <v>0.3</v>
      </c>
      <c r="S48" s="258">
        <v>1</v>
      </c>
      <c r="T48" s="284"/>
      <c r="U48" s="223">
        <f t="shared" si="12"/>
        <v>0</v>
      </c>
      <c r="V48" s="258">
        <v>1</v>
      </c>
      <c r="W48" s="284"/>
      <c r="X48" s="223">
        <f t="shared" si="13"/>
        <v>0</v>
      </c>
      <c r="Y48" s="258">
        <v>1</v>
      </c>
      <c r="Z48" s="284"/>
      <c r="AA48" s="223">
        <f t="shared" si="14"/>
        <v>0</v>
      </c>
      <c r="AB48" s="258">
        <v>1</v>
      </c>
      <c r="AC48" s="259">
        <f t="shared" si="15"/>
        <v>0.3</v>
      </c>
      <c r="AD48" s="223">
        <f t="shared" si="16"/>
        <v>0.3</v>
      </c>
      <c r="AE48" s="260" t="s">
        <v>200</v>
      </c>
      <c r="AF48" s="260" t="s">
        <v>1204</v>
      </c>
      <c r="AG48" s="260" t="s">
        <v>1204</v>
      </c>
      <c r="AH48" s="254"/>
      <c r="AI48" s="254" t="s">
        <v>295</v>
      </c>
      <c r="AJ48" s="254"/>
      <c r="AK48" s="261" t="s">
        <v>200</v>
      </c>
      <c r="AL48" s="261" t="s">
        <v>1204</v>
      </c>
      <c r="AM48" s="262">
        <v>0</v>
      </c>
      <c r="AN48" s="262">
        <v>0</v>
      </c>
      <c r="AO48" s="262">
        <v>0</v>
      </c>
      <c r="AP48" s="262">
        <v>0</v>
      </c>
      <c r="AQ48" s="263" t="s">
        <v>1204</v>
      </c>
      <c r="AR48" s="263" t="s">
        <v>1204</v>
      </c>
      <c r="AS48" s="254" t="s">
        <v>1204</v>
      </c>
      <c r="AT48" s="264"/>
      <c r="AU48" s="254"/>
      <c r="AV48" s="254"/>
      <c r="AW48" s="254"/>
      <c r="AX48" s="262">
        <v>0</v>
      </c>
      <c r="AY48" s="262">
        <v>0</v>
      </c>
      <c r="AZ48" s="262">
        <v>0</v>
      </c>
      <c r="BA48" s="262">
        <v>0</v>
      </c>
      <c r="BB48" s="262">
        <v>0</v>
      </c>
      <c r="BC48" s="262">
        <v>0</v>
      </c>
      <c r="BD48" s="262">
        <v>0</v>
      </c>
      <c r="BE48" s="262">
        <v>0</v>
      </c>
      <c r="BF48" s="262">
        <v>0</v>
      </c>
      <c r="BG48" s="262">
        <v>0</v>
      </c>
      <c r="BH48" s="262">
        <v>0</v>
      </c>
      <c r="BI48" s="262">
        <v>0</v>
      </c>
      <c r="BJ48" s="262">
        <v>0</v>
      </c>
      <c r="BK48" s="262">
        <v>0</v>
      </c>
      <c r="BL48" s="262">
        <v>0</v>
      </c>
      <c r="BM48" s="262">
        <v>0</v>
      </c>
      <c r="BN48" s="262">
        <f t="shared" si="17"/>
        <v>0</v>
      </c>
      <c r="BO48" s="254"/>
      <c r="BP48" s="254"/>
      <c r="BQ48" s="254" t="s">
        <v>260</v>
      </c>
      <c r="BR48" s="254" t="s">
        <v>285</v>
      </c>
      <c r="BS48" s="254" t="s">
        <v>264</v>
      </c>
      <c r="BT48" s="254"/>
    </row>
    <row r="49" spans="1:72" s="69" customFormat="1" ht="36" x14ac:dyDescent="0.25">
      <c r="A49" s="254" t="s">
        <v>359</v>
      </c>
      <c r="B49" s="255" t="s">
        <v>268</v>
      </c>
      <c r="C49" s="254" t="s">
        <v>1204</v>
      </c>
      <c r="D49" s="254" t="s">
        <v>255</v>
      </c>
      <c r="E49" s="255" t="s">
        <v>285</v>
      </c>
      <c r="F49" s="255" t="s">
        <v>575</v>
      </c>
      <c r="G49" s="256">
        <v>2409</v>
      </c>
      <c r="H49" s="254" t="s">
        <v>200</v>
      </c>
      <c r="I49" s="254" t="s">
        <v>642</v>
      </c>
      <c r="J49" s="254" t="s">
        <v>1597</v>
      </c>
      <c r="K49" s="254" t="s">
        <v>1363</v>
      </c>
      <c r="L49" s="254" t="s">
        <v>900</v>
      </c>
      <c r="M49" s="256">
        <v>2409066</v>
      </c>
      <c r="N49" s="254" t="s">
        <v>901</v>
      </c>
      <c r="O49" s="256">
        <v>240906600</v>
      </c>
      <c r="P49" s="258">
        <v>1</v>
      </c>
      <c r="Q49" s="284">
        <v>0.3</v>
      </c>
      <c r="R49" s="223">
        <f t="shared" si="11"/>
        <v>0.3</v>
      </c>
      <c r="S49" s="258">
        <v>1</v>
      </c>
      <c r="T49" s="284"/>
      <c r="U49" s="223">
        <f t="shared" si="12"/>
        <v>0</v>
      </c>
      <c r="V49" s="258">
        <v>1</v>
      </c>
      <c r="W49" s="284"/>
      <c r="X49" s="223">
        <f t="shared" si="13"/>
        <v>0</v>
      </c>
      <c r="Y49" s="258">
        <v>1</v>
      </c>
      <c r="Z49" s="284"/>
      <c r="AA49" s="223">
        <f t="shared" si="14"/>
        <v>0</v>
      </c>
      <c r="AB49" s="258">
        <v>1</v>
      </c>
      <c r="AC49" s="259">
        <f t="shared" si="15"/>
        <v>0.3</v>
      </c>
      <c r="AD49" s="223">
        <f t="shared" si="16"/>
        <v>0.3</v>
      </c>
      <c r="AE49" s="260" t="s">
        <v>200</v>
      </c>
      <c r="AF49" s="260" t="s">
        <v>1204</v>
      </c>
      <c r="AG49" s="260" t="s">
        <v>1204</v>
      </c>
      <c r="AH49" s="254"/>
      <c r="AI49" s="254" t="s">
        <v>295</v>
      </c>
      <c r="AJ49" s="254"/>
      <c r="AK49" s="261" t="s">
        <v>200</v>
      </c>
      <c r="AL49" s="261" t="s">
        <v>1204</v>
      </c>
      <c r="AM49" s="262">
        <v>0</v>
      </c>
      <c r="AN49" s="262">
        <v>0</v>
      </c>
      <c r="AO49" s="262">
        <v>0</v>
      </c>
      <c r="AP49" s="262">
        <v>0</v>
      </c>
      <c r="AQ49" s="263" t="s">
        <v>1204</v>
      </c>
      <c r="AR49" s="263" t="s">
        <v>1204</v>
      </c>
      <c r="AS49" s="254" t="s">
        <v>1204</v>
      </c>
      <c r="AT49" s="264"/>
      <c r="AU49" s="254"/>
      <c r="AV49" s="254"/>
      <c r="AW49" s="254"/>
      <c r="AX49" s="262">
        <v>0</v>
      </c>
      <c r="AY49" s="262">
        <v>0</v>
      </c>
      <c r="AZ49" s="262">
        <v>0</v>
      </c>
      <c r="BA49" s="262">
        <v>0</v>
      </c>
      <c r="BB49" s="262">
        <v>0</v>
      </c>
      <c r="BC49" s="262">
        <v>0</v>
      </c>
      <c r="BD49" s="262">
        <v>0</v>
      </c>
      <c r="BE49" s="262">
        <v>0</v>
      </c>
      <c r="BF49" s="262">
        <v>0</v>
      </c>
      <c r="BG49" s="262">
        <v>0</v>
      </c>
      <c r="BH49" s="262">
        <v>0</v>
      </c>
      <c r="BI49" s="262">
        <v>0</v>
      </c>
      <c r="BJ49" s="262">
        <v>0</v>
      </c>
      <c r="BK49" s="262">
        <v>0</v>
      </c>
      <c r="BL49" s="262">
        <v>0</v>
      </c>
      <c r="BM49" s="262">
        <v>0</v>
      </c>
      <c r="BN49" s="262">
        <f t="shared" si="17"/>
        <v>0</v>
      </c>
      <c r="BO49" s="254"/>
      <c r="BP49" s="254"/>
      <c r="BQ49" s="254" t="s">
        <v>260</v>
      </c>
      <c r="BR49" s="254" t="s">
        <v>285</v>
      </c>
      <c r="BS49" s="254" t="s">
        <v>264</v>
      </c>
      <c r="BT49" s="254"/>
    </row>
    <row r="50" spans="1:72" s="69" customFormat="1" ht="120" x14ac:dyDescent="0.25">
      <c r="A50" s="254" t="s">
        <v>360</v>
      </c>
      <c r="B50" s="255" t="s">
        <v>13</v>
      </c>
      <c r="C50" s="254" t="s">
        <v>1204</v>
      </c>
      <c r="D50" s="254" t="s">
        <v>255</v>
      </c>
      <c r="E50" s="254" t="s">
        <v>293</v>
      </c>
      <c r="F50" s="254" t="s">
        <v>576</v>
      </c>
      <c r="G50" s="256">
        <v>3502</v>
      </c>
      <c r="H50" s="254" t="s">
        <v>200</v>
      </c>
      <c r="I50" s="254" t="s">
        <v>643</v>
      </c>
      <c r="J50" s="254" t="s">
        <v>1604</v>
      </c>
      <c r="K50" s="254" t="s">
        <v>1364</v>
      </c>
      <c r="L50" s="254" t="s">
        <v>902</v>
      </c>
      <c r="M50" s="256">
        <v>3502019</v>
      </c>
      <c r="N50" s="254" t="s">
        <v>903</v>
      </c>
      <c r="O50" s="256">
        <v>350201900</v>
      </c>
      <c r="P50" s="258">
        <v>25</v>
      </c>
      <c r="Q50" s="259">
        <v>0</v>
      </c>
      <c r="R50" s="223">
        <f t="shared" si="11"/>
        <v>0</v>
      </c>
      <c r="S50" s="258">
        <v>25</v>
      </c>
      <c r="T50" s="259"/>
      <c r="U50" s="223">
        <f t="shared" si="12"/>
        <v>0</v>
      </c>
      <c r="V50" s="258">
        <v>25</v>
      </c>
      <c r="W50" s="259"/>
      <c r="X50" s="223">
        <f t="shared" si="13"/>
        <v>0</v>
      </c>
      <c r="Y50" s="258">
        <v>25</v>
      </c>
      <c r="Z50" s="259"/>
      <c r="AA50" s="223">
        <f t="shared" si="14"/>
        <v>0</v>
      </c>
      <c r="AB50" s="258">
        <f>P50+S50+V50+Y50</f>
        <v>100</v>
      </c>
      <c r="AC50" s="259">
        <f t="shared" si="15"/>
        <v>0</v>
      </c>
      <c r="AD50" s="223">
        <f t="shared" si="16"/>
        <v>0</v>
      </c>
      <c r="AE50" s="260" t="s">
        <v>200</v>
      </c>
      <c r="AF50" s="260" t="s">
        <v>1204</v>
      </c>
      <c r="AG50" s="260" t="s">
        <v>1204</v>
      </c>
      <c r="AH50" s="254"/>
      <c r="AI50" s="254" t="s">
        <v>1186</v>
      </c>
      <c r="AJ50" s="254"/>
      <c r="AK50" s="261" t="s">
        <v>200</v>
      </c>
      <c r="AL50" s="261" t="s">
        <v>1204</v>
      </c>
      <c r="AM50" s="262">
        <v>0</v>
      </c>
      <c r="AN50" s="262">
        <v>0</v>
      </c>
      <c r="AO50" s="262">
        <v>0</v>
      </c>
      <c r="AP50" s="262">
        <v>0</v>
      </c>
      <c r="AQ50" s="263" t="s">
        <v>1204</v>
      </c>
      <c r="AR50" s="263" t="s">
        <v>1204</v>
      </c>
      <c r="AS50" s="254" t="s">
        <v>1204</v>
      </c>
      <c r="AT50" s="264"/>
      <c r="AU50" s="254"/>
      <c r="AV50" s="254"/>
      <c r="AW50" s="254"/>
      <c r="AX50" s="262">
        <v>0</v>
      </c>
      <c r="AY50" s="262">
        <v>0</v>
      </c>
      <c r="AZ50" s="262">
        <v>0</v>
      </c>
      <c r="BA50" s="262">
        <v>0</v>
      </c>
      <c r="BB50" s="262">
        <v>0</v>
      </c>
      <c r="BC50" s="262">
        <v>0</v>
      </c>
      <c r="BD50" s="262">
        <v>0</v>
      </c>
      <c r="BE50" s="262">
        <v>0</v>
      </c>
      <c r="BF50" s="262">
        <v>0</v>
      </c>
      <c r="BG50" s="262">
        <v>0</v>
      </c>
      <c r="BH50" s="262">
        <v>0</v>
      </c>
      <c r="BI50" s="262">
        <v>0</v>
      </c>
      <c r="BJ50" s="262">
        <v>0</v>
      </c>
      <c r="BK50" s="262">
        <v>0</v>
      </c>
      <c r="BL50" s="262">
        <v>0</v>
      </c>
      <c r="BM50" s="262">
        <v>0</v>
      </c>
      <c r="BN50" s="262">
        <f t="shared" si="17"/>
        <v>0</v>
      </c>
      <c r="BO50" s="254"/>
      <c r="BP50" s="254"/>
      <c r="BQ50" s="254" t="s">
        <v>260</v>
      </c>
      <c r="BR50" s="254" t="s">
        <v>293</v>
      </c>
      <c r="BS50" s="254" t="s">
        <v>286</v>
      </c>
      <c r="BT50" s="254"/>
    </row>
    <row r="51" spans="1:72" s="86" customFormat="1" ht="72" x14ac:dyDescent="0.25">
      <c r="A51" s="60" t="s">
        <v>361</v>
      </c>
      <c r="B51" s="61" t="s">
        <v>13</v>
      </c>
      <c r="C51" s="60" t="s">
        <v>6</v>
      </c>
      <c r="D51" s="60" t="s">
        <v>255</v>
      </c>
      <c r="E51" s="60" t="s">
        <v>293</v>
      </c>
      <c r="F51" s="60" t="s">
        <v>576</v>
      </c>
      <c r="G51" s="62">
        <v>3502</v>
      </c>
      <c r="H51" s="60" t="s">
        <v>201</v>
      </c>
      <c r="I51" s="60" t="s">
        <v>644</v>
      </c>
      <c r="J51" s="60" t="s">
        <v>1602</v>
      </c>
      <c r="K51" s="60" t="s">
        <v>1365</v>
      </c>
      <c r="L51" s="60" t="s">
        <v>904</v>
      </c>
      <c r="M51" s="62">
        <v>3502047</v>
      </c>
      <c r="N51" s="60" t="s">
        <v>905</v>
      </c>
      <c r="O51" s="62">
        <v>350204700</v>
      </c>
      <c r="P51" s="64">
        <v>0.2</v>
      </c>
      <c r="Q51" s="238">
        <v>0</v>
      </c>
      <c r="R51" s="219">
        <f t="shared" si="11"/>
        <v>0</v>
      </c>
      <c r="S51" s="64">
        <v>0.5</v>
      </c>
      <c r="T51" s="238"/>
      <c r="U51" s="219">
        <f t="shared" si="12"/>
        <v>0</v>
      </c>
      <c r="V51" s="64">
        <v>0</v>
      </c>
      <c r="W51" s="238"/>
      <c r="X51" s="219">
        <f t="shared" si="13"/>
        <v>0</v>
      </c>
      <c r="Y51" s="64">
        <v>0</v>
      </c>
      <c r="Z51" s="238"/>
      <c r="AA51" s="219">
        <f t="shared" si="14"/>
        <v>0</v>
      </c>
      <c r="AB51" s="64">
        <f>P51+S51+V51+Y51</f>
        <v>0.7</v>
      </c>
      <c r="AC51" s="238">
        <f t="shared" si="15"/>
        <v>0</v>
      </c>
      <c r="AD51" s="219">
        <f t="shared" si="16"/>
        <v>0</v>
      </c>
      <c r="AE51" s="60" t="s">
        <v>1914</v>
      </c>
      <c r="AF51" s="60" t="s">
        <v>1915</v>
      </c>
      <c r="AG51" s="65" t="s">
        <v>2177</v>
      </c>
      <c r="AH51" s="60" t="s">
        <v>1913</v>
      </c>
      <c r="AI51" s="60" t="s">
        <v>1186</v>
      </c>
      <c r="AJ51" s="60"/>
      <c r="AK51" s="66" t="s">
        <v>1910</v>
      </c>
      <c r="AL51" s="66" t="s">
        <v>1795</v>
      </c>
      <c r="AM51" s="67">
        <v>31900000</v>
      </c>
      <c r="AN51" s="67">
        <v>0</v>
      </c>
      <c r="AO51" s="67">
        <v>0</v>
      </c>
      <c r="AP51" s="67">
        <v>0</v>
      </c>
      <c r="AQ51" s="22">
        <f>AP51/AM51</f>
        <v>0</v>
      </c>
      <c r="AR51" s="22">
        <f>AN51/AM51</f>
        <v>0</v>
      </c>
      <c r="AS51" s="60" t="s">
        <v>1917</v>
      </c>
      <c r="AT51" s="68"/>
      <c r="AU51" s="60"/>
      <c r="AV51" s="60"/>
      <c r="AW51" s="60"/>
      <c r="AX51" s="67">
        <v>31900000</v>
      </c>
      <c r="AY51" s="67">
        <v>0</v>
      </c>
      <c r="AZ51" s="67">
        <v>0</v>
      </c>
      <c r="BA51" s="67">
        <v>0</v>
      </c>
      <c r="BB51" s="67">
        <v>0</v>
      </c>
      <c r="BC51" s="67">
        <v>0</v>
      </c>
      <c r="BD51" s="67">
        <v>0</v>
      </c>
      <c r="BE51" s="67">
        <v>0</v>
      </c>
      <c r="BF51" s="67">
        <v>0</v>
      </c>
      <c r="BG51" s="67">
        <v>0</v>
      </c>
      <c r="BH51" s="67">
        <v>0</v>
      </c>
      <c r="BI51" s="67">
        <v>0</v>
      </c>
      <c r="BJ51" s="67">
        <v>0</v>
      </c>
      <c r="BK51" s="67">
        <v>0</v>
      </c>
      <c r="BL51" s="67">
        <v>0</v>
      </c>
      <c r="BM51" s="67">
        <v>0</v>
      </c>
      <c r="BN51" s="67">
        <f t="shared" si="17"/>
        <v>31900000</v>
      </c>
      <c r="BO51" s="239"/>
      <c r="BP51" s="239"/>
      <c r="BQ51" s="239" t="s">
        <v>260</v>
      </c>
      <c r="BR51" s="239" t="s">
        <v>293</v>
      </c>
      <c r="BS51" s="239" t="s">
        <v>286</v>
      </c>
      <c r="BT51" s="239"/>
    </row>
    <row r="52" spans="1:72" s="69" customFormat="1" ht="72" x14ac:dyDescent="0.25">
      <c r="A52" s="70" t="s">
        <v>362</v>
      </c>
      <c r="B52" s="71" t="s">
        <v>13</v>
      </c>
      <c r="C52" s="70" t="s">
        <v>6</v>
      </c>
      <c r="D52" s="70" t="s">
        <v>255</v>
      </c>
      <c r="E52" s="70" t="s">
        <v>293</v>
      </c>
      <c r="F52" s="70" t="s">
        <v>576</v>
      </c>
      <c r="G52" s="72">
        <v>3502</v>
      </c>
      <c r="H52" s="70" t="s">
        <v>201</v>
      </c>
      <c r="I52" s="70" t="s">
        <v>645</v>
      </c>
      <c r="J52" s="70" t="s">
        <v>1599</v>
      </c>
      <c r="K52" s="70" t="s">
        <v>1366</v>
      </c>
      <c r="L52" s="70" t="s">
        <v>906</v>
      </c>
      <c r="M52" s="72">
        <v>3502036</v>
      </c>
      <c r="N52" s="70" t="s">
        <v>907</v>
      </c>
      <c r="O52" s="72">
        <v>350203600</v>
      </c>
      <c r="P52" s="97">
        <v>0</v>
      </c>
      <c r="Q52" s="240">
        <v>0</v>
      </c>
      <c r="R52" s="220" t="e">
        <f t="shared" si="11"/>
        <v>#DIV/0!</v>
      </c>
      <c r="S52" s="97">
        <v>0.5</v>
      </c>
      <c r="T52" s="240"/>
      <c r="U52" s="220">
        <f t="shared" si="12"/>
        <v>0</v>
      </c>
      <c r="V52" s="97">
        <v>0.5</v>
      </c>
      <c r="W52" s="240"/>
      <c r="X52" s="220" t="e">
        <f t="shared" si="13"/>
        <v>#DIV/0!</v>
      </c>
      <c r="Y52" s="97">
        <v>1</v>
      </c>
      <c r="Z52" s="240"/>
      <c r="AA52" s="220">
        <f t="shared" si="14"/>
        <v>0</v>
      </c>
      <c r="AB52" s="97">
        <f>P52+S52+V52+Y52</f>
        <v>2</v>
      </c>
      <c r="AC52" s="240">
        <f t="shared" si="15"/>
        <v>0</v>
      </c>
      <c r="AD52" s="220">
        <f t="shared" si="16"/>
        <v>0</v>
      </c>
      <c r="AE52" s="71" t="s">
        <v>2143</v>
      </c>
      <c r="AF52" s="75" t="s">
        <v>1204</v>
      </c>
      <c r="AG52" s="75" t="s">
        <v>1204</v>
      </c>
      <c r="AH52" s="70"/>
      <c r="AI52" s="70" t="s">
        <v>1186</v>
      </c>
      <c r="AJ52" s="70"/>
      <c r="AK52" s="76" t="s">
        <v>2143</v>
      </c>
      <c r="AL52" s="76" t="s">
        <v>1204</v>
      </c>
      <c r="AM52" s="77">
        <v>0</v>
      </c>
      <c r="AN52" s="77">
        <v>0</v>
      </c>
      <c r="AO52" s="77">
        <v>0</v>
      </c>
      <c r="AP52" s="77">
        <v>0</v>
      </c>
      <c r="AQ52" s="23" t="e">
        <f>AP52/AM52</f>
        <v>#DIV/0!</v>
      </c>
      <c r="AR52" s="23" t="e">
        <f>AN52/AM52</f>
        <v>#DIV/0!</v>
      </c>
      <c r="AS52" s="70"/>
      <c r="AT52" s="78"/>
      <c r="AU52" s="70"/>
      <c r="AV52" s="70"/>
      <c r="AW52" s="70"/>
      <c r="AX52" s="77">
        <v>0</v>
      </c>
      <c r="AY52" s="77">
        <v>0</v>
      </c>
      <c r="AZ52" s="77">
        <v>0</v>
      </c>
      <c r="BA52" s="77">
        <v>0</v>
      </c>
      <c r="BB52" s="77">
        <v>0</v>
      </c>
      <c r="BC52" s="77">
        <v>0</v>
      </c>
      <c r="BD52" s="77">
        <v>0</v>
      </c>
      <c r="BE52" s="77">
        <v>0</v>
      </c>
      <c r="BF52" s="77">
        <v>0</v>
      </c>
      <c r="BG52" s="77">
        <v>0</v>
      </c>
      <c r="BH52" s="77">
        <v>0</v>
      </c>
      <c r="BI52" s="77">
        <v>0</v>
      </c>
      <c r="BJ52" s="77">
        <v>0</v>
      </c>
      <c r="BK52" s="77">
        <v>0</v>
      </c>
      <c r="BL52" s="77">
        <v>0</v>
      </c>
      <c r="BM52" s="77">
        <v>0</v>
      </c>
      <c r="BN52" s="77">
        <f t="shared" si="17"/>
        <v>0</v>
      </c>
      <c r="BO52" s="241"/>
      <c r="BP52" s="241"/>
      <c r="BQ52" s="241" t="s">
        <v>260</v>
      </c>
      <c r="BR52" s="241" t="s">
        <v>293</v>
      </c>
      <c r="BS52" s="241" t="s">
        <v>286</v>
      </c>
      <c r="BT52" s="241"/>
    </row>
    <row r="53" spans="1:72" s="85" customFormat="1" ht="108" x14ac:dyDescent="0.25">
      <c r="A53" s="60" t="s">
        <v>363</v>
      </c>
      <c r="B53" s="61" t="s">
        <v>13</v>
      </c>
      <c r="C53" s="60" t="s">
        <v>6</v>
      </c>
      <c r="D53" s="60" t="s">
        <v>255</v>
      </c>
      <c r="E53" s="60" t="s">
        <v>293</v>
      </c>
      <c r="F53" s="60" t="s">
        <v>576</v>
      </c>
      <c r="G53" s="62">
        <v>3502</v>
      </c>
      <c r="H53" s="60" t="s">
        <v>201</v>
      </c>
      <c r="I53" s="60" t="s">
        <v>646</v>
      </c>
      <c r="J53" s="60" t="s">
        <v>1602</v>
      </c>
      <c r="K53" s="287" t="s">
        <v>1367</v>
      </c>
      <c r="L53" s="60" t="s">
        <v>908</v>
      </c>
      <c r="M53" s="62">
        <v>3502116</v>
      </c>
      <c r="N53" s="60" t="s">
        <v>909</v>
      </c>
      <c r="O53" s="62">
        <v>350211600</v>
      </c>
      <c r="P53" s="64">
        <v>0</v>
      </c>
      <c r="Q53" s="238">
        <v>0</v>
      </c>
      <c r="R53" s="219" t="e">
        <f t="shared" si="11"/>
        <v>#DIV/0!</v>
      </c>
      <c r="S53" s="64">
        <v>1</v>
      </c>
      <c r="T53" s="238"/>
      <c r="U53" s="219">
        <f t="shared" si="12"/>
        <v>0</v>
      </c>
      <c r="V53" s="64">
        <v>1</v>
      </c>
      <c r="W53" s="238"/>
      <c r="X53" s="219" t="e">
        <f t="shared" si="13"/>
        <v>#DIV/0!</v>
      </c>
      <c r="Y53" s="64">
        <v>1</v>
      </c>
      <c r="Z53" s="238"/>
      <c r="AA53" s="219">
        <f t="shared" si="14"/>
        <v>0</v>
      </c>
      <c r="AB53" s="64">
        <v>1</v>
      </c>
      <c r="AC53" s="238">
        <f t="shared" si="15"/>
        <v>0</v>
      </c>
      <c r="AD53" s="219">
        <f t="shared" si="16"/>
        <v>0</v>
      </c>
      <c r="AE53" s="60" t="s">
        <v>1914</v>
      </c>
      <c r="AF53" s="60" t="s">
        <v>1915</v>
      </c>
      <c r="AG53" s="65" t="s">
        <v>2177</v>
      </c>
      <c r="AH53" s="60" t="s">
        <v>1916</v>
      </c>
      <c r="AI53" s="60" t="s">
        <v>1186</v>
      </c>
      <c r="AJ53" s="60"/>
      <c r="AK53" s="66" t="s">
        <v>1911</v>
      </c>
      <c r="AL53" s="66" t="s">
        <v>1795</v>
      </c>
      <c r="AM53" s="67">
        <v>50000000</v>
      </c>
      <c r="AN53" s="67">
        <v>0</v>
      </c>
      <c r="AO53" s="67">
        <v>0</v>
      </c>
      <c r="AP53" s="67">
        <v>0</v>
      </c>
      <c r="AQ53" s="22">
        <f>AP53/AM53</f>
        <v>0</v>
      </c>
      <c r="AR53" s="22">
        <f>AN53/AM53</f>
        <v>0</v>
      </c>
      <c r="AS53" s="60" t="s">
        <v>1917</v>
      </c>
      <c r="AT53" s="68"/>
      <c r="AU53" s="60"/>
      <c r="AV53" s="60"/>
      <c r="AW53" s="60"/>
      <c r="AX53" s="67">
        <v>50000000</v>
      </c>
      <c r="AY53" s="67">
        <v>0</v>
      </c>
      <c r="AZ53" s="67">
        <v>0</v>
      </c>
      <c r="BA53" s="67">
        <v>0</v>
      </c>
      <c r="BB53" s="67">
        <v>0</v>
      </c>
      <c r="BC53" s="67">
        <v>0</v>
      </c>
      <c r="BD53" s="67">
        <v>0</v>
      </c>
      <c r="BE53" s="67">
        <v>0</v>
      </c>
      <c r="BF53" s="67">
        <v>0</v>
      </c>
      <c r="BG53" s="67">
        <v>0</v>
      </c>
      <c r="BH53" s="67">
        <v>0</v>
      </c>
      <c r="BI53" s="67">
        <v>0</v>
      </c>
      <c r="BJ53" s="67">
        <v>0</v>
      </c>
      <c r="BK53" s="67">
        <v>0</v>
      </c>
      <c r="BL53" s="67">
        <v>0</v>
      </c>
      <c r="BM53" s="67">
        <v>0</v>
      </c>
      <c r="BN53" s="67">
        <f t="shared" si="17"/>
        <v>50000000</v>
      </c>
      <c r="BO53" s="239"/>
      <c r="BP53" s="239"/>
      <c r="BQ53" s="239" t="s">
        <v>260</v>
      </c>
      <c r="BR53" s="239" t="s">
        <v>293</v>
      </c>
      <c r="BS53" s="239" t="s">
        <v>286</v>
      </c>
      <c r="BT53" s="239"/>
    </row>
    <row r="54" spans="1:72" s="69" customFormat="1" ht="48" x14ac:dyDescent="0.25">
      <c r="A54" s="254" t="s">
        <v>364</v>
      </c>
      <c r="B54" s="255" t="s">
        <v>6</v>
      </c>
      <c r="C54" s="254" t="s">
        <v>13</v>
      </c>
      <c r="D54" s="254" t="s">
        <v>255</v>
      </c>
      <c r="E54" s="254" t="s">
        <v>293</v>
      </c>
      <c r="F54" s="254" t="s">
        <v>576</v>
      </c>
      <c r="G54" s="256">
        <v>3502</v>
      </c>
      <c r="H54" s="254" t="s">
        <v>200</v>
      </c>
      <c r="I54" s="254" t="s">
        <v>647</v>
      </c>
      <c r="J54" s="254" t="s">
        <v>1603</v>
      </c>
      <c r="K54" s="288" t="s">
        <v>1368</v>
      </c>
      <c r="L54" s="254" t="s">
        <v>910</v>
      </c>
      <c r="M54" s="256">
        <v>3502039</v>
      </c>
      <c r="N54" s="254" t="s">
        <v>911</v>
      </c>
      <c r="O54" s="256">
        <v>350203900</v>
      </c>
      <c r="P54" s="258">
        <v>1</v>
      </c>
      <c r="Q54" s="259">
        <v>0.5</v>
      </c>
      <c r="R54" s="223">
        <f t="shared" si="11"/>
        <v>0.5</v>
      </c>
      <c r="S54" s="258">
        <v>1</v>
      </c>
      <c r="T54" s="259"/>
      <c r="U54" s="223">
        <f t="shared" si="12"/>
        <v>0</v>
      </c>
      <c r="V54" s="258">
        <v>1</v>
      </c>
      <c r="W54" s="259"/>
      <c r="X54" s="223">
        <f t="shared" si="13"/>
        <v>0</v>
      </c>
      <c r="Y54" s="258">
        <v>1</v>
      </c>
      <c r="Z54" s="259"/>
      <c r="AA54" s="223">
        <f t="shared" si="14"/>
        <v>0</v>
      </c>
      <c r="AB54" s="258">
        <f t="shared" ref="AB54:AB65" si="18">P54+S54+V54+Y54</f>
        <v>4</v>
      </c>
      <c r="AC54" s="259">
        <f t="shared" si="15"/>
        <v>0.5</v>
      </c>
      <c r="AD54" s="223">
        <f t="shared" si="16"/>
        <v>0.125</v>
      </c>
      <c r="AE54" s="260" t="s">
        <v>200</v>
      </c>
      <c r="AF54" s="260" t="s">
        <v>1204</v>
      </c>
      <c r="AG54" s="260" t="s">
        <v>1204</v>
      </c>
      <c r="AH54" s="254"/>
      <c r="AI54" s="254" t="s">
        <v>1185</v>
      </c>
      <c r="AJ54" s="254"/>
      <c r="AK54" s="261" t="s">
        <v>200</v>
      </c>
      <c r="AL54" s="261" t="s">
        <v>1204</v>
      </c>
      <c r="AM54" s="262">
        <v>0</v>
      </c>
      <c r="AN54" s="262">
        <v>0</v>
      </c>
      <c r="AO54" s="262">
        <v>0</v>
      </c>
      <c r="AP54" s="262">
        <v>0</v>
      </c>
      <c r="AQ54" s="263" t="s">
        <v>1204</v>
      </c>
      <c r="AR54" s="263" t="s">
        <v>1204</v>
      </c>
      <c r="AS54" s="254" t="s">
        <v>1204</v>
      </c>
      <c r="AT54" s="264"/>
      <c r="AU54" s="254"/>
      <c r="AV54" s="254"/>
      <c r="AW54" s="254"/>
      <c r="AX54" s="262">
        <v>0</v>
      </c>
      <c r="AY54" s="262">
        <v>0</v>
      </c>
      <c r="AZ54" s="262">
        <v>0</v>
      </c>
      <c r="BA54" s="262">
        <v>0</v>
      </c>
      <c r="BB54" s="262">
        <v>0</v>
      </c>
      <c r="BC54" s="262">
        <v>0</v>
      </c>
      <c r="BD54" s="262">
        <v>0</v>
      </c>
      <c r="BE54" s="262">
        <v>0</v>
      </c>
      <c r="BF54" s="262">
        <v>0</v>
      </c>
      <c r="BG54" s="262">
        <v>0</v>
      </c>
      <c r="BH54" s="262">
        <v>0</v>
      </c>
      <c r="BI54" s="262">
        <v>0</v>
      </c>
      <c r="BJ54" s="262">
        <v>0</v>
      </c>
      <c r="BK54" s="262">
        <v>0</v>
      </c>
      <c r="BL54" s="262">
        <v>0</v>
      </c>
      <c r="BM54" s="262">
        <v>0</v>
      </c>
      <c r="BN54" s="262">
        <f t="shared" si="17"/>
        <v>0</v>
      </c>
      <c r="BO54" s="254"/>
      <c r="BP54" s="254"/>
      <c r="BQ54" s="254" t="s">
        <v>260</v>
      </c>
      <c r="BR54" s="254" t="s">
        <v>293</v>
      </c>
      <c r="BS54" s="254" t="s">
        <v>286</v>
      </c>
      <c r="BT54" s="254"/>
    </row>
    <row r="55" spans="1:72" s="69" customFormat="1" ht="84" x14ac:dyDescent="0.25">
      <c r="A55" s="241" t="s">
        <v>365</v>
      </c>
      <c r="B55" s="241" t="s">
        <v>7</v>
      </c>
      <c r="C55" s="241" t="s">
        <v>13</v>
      </c>
      <c r="D55" s="241" t="s">
        <v>255</v>
      </c>
      <c r="E55" s="242" t="s">
        <v>293</v>
      </c>
      <c r="F55" s="241" t="s">
        <v>576</v>
      </c>
      <c r="G55" s="243">
        <v>3502</v>
      </c>
      <c r="H55" s="241" t="s">
        <v>201</v>
      </c>
      <c r="I55" s="241" t="s">
        <v>648</v>
      </c>
      <c r="J55" s="241" t="s">
        <v>1600</v>
      </c>
      <c r="K55" s="241" t="s">
        <v>1369</v>
      </c>
      <c r="L55" s="241" t="s">
        <v>912</v>
      </c>
      <c r="M55" s="243">
        <v>3502052</v>
      </c>
      <c r="N55" s="241" t="s">
        <v>913</v>
      </c>
      <c r="O55" s="243">
        <v>350205200</v>
      </c>
      <c r="P55" s="248">
        <v>0</v>
      </c>
      <c r="Q55" s="247">
        <v>0</v>
      </c>
      <c r="R55" s="221" t="e">
        <f t="shared" si="11"/>
        <v>#DIV/0!</v>
      </c>
      <c r="S55" s="248">
        <v>0</v>
      </c>
      <c r="T55" s="247"/>
      <c r="U55" s="221">
        <f t="shared" si="12"/>
        <v>0</v>
      </c>
      <c r="V55" s="248">
        <v>1</v>
      </c>
      <c r="W55" s="247"/>
      <c r="X55" s="221" t="e">
        <f t="shared" si="13"/>
        <v>#DIV/0!</v>
      </c>
      <c r="Y55" s="248">
        <v>0</v>
      </c>
      <c r="Z55" s="247"/>
      <c r="AA55" s="221" t="e">
        <f t="shared" si="14"/>
        <v>#DIV/0!</v>
      </c>
      <c r="AB55" s="248">
        <f t="shared" si="18"/>
        <v>1</v>
      </c>
      <c r="AC55" s="247">
        <f t="shared" si="15"/>
        <v>0</v>
      </c>
      <c r="AD55" s="221">
        <f t="shared" si="16"/>
        <v>0</v>
      </c>
      <c r="AE55" s="242" t="s">
        <v>1826</v>
      </c>
      <c r="AF55" s="249" t="s">
        <v>1204</v>
      </c>
      <c r="AG55" s="249" t="s">
        <v>1204</v>
      </c>
      <c r="AH55" s="241"/>
      <c r="AI55" s="241" t="s">
        <v>1181</v>
      </c>
      <c r="AJ55" s="241"/>
      <c r="AK55" s="250" t="s">
        <v>1826</v>
      </c>
      <c r="AL55" s="250" t="s">
        <v>1204</v>
      </c>
      <c r="AM55" s="251">
        <v>0</v>
      </c>
      <c r="AN55" s="251">
        <v>0</v>
      </c>
      <c r="AO55" s="251">
        <v>0</v>
      </c>
      <c r="AP55" s="251">
        <v>0</v>
      </c>
      <c r="AQ55" s="222" t="e">
        <f>AP55/AM55</f>
        <v>#DIV/0!</v>
      </c>
      <c r="AR55" s="222" t="e">
        <f>AN55/AM55</f>
        <v>#DIV/0!</v>
      </c>
      <c r="AS55" s="241"/>
      <c r="AT55" s="252"/>
      <c r="AU55" s="241"/>
      <c r="AV55" s="241"/>
      <c r="AW55" s="241"/>
      <c r="AX55" s="251">
        <v>0</v>
      </c>
      <c r="AY55" s="251">
        <v>0</v>
      </c>
      <c r="AZ55" s="251">
        <v>0</v>
      </c>
      <c r="BA55" s="251">
        <v>0</v>
      </c>
      <c r="BB55" s="251">
        <v>0</v>
      </c>
      <c r="BC55" s="251">
        <v>0</v>
      </c>
      <c r="BD55" s="251">
        <v>0</v>
      </c>
      <c r="BE55" s="251">
        <v>0</v>
      </c>
      <c r="BF55" s="251">
        <v>0</v>
      </c>
      <c r="BG55" s="251">
        <v>0</v>
      </c>
      <c r="BH55" s="251">
        <v>0</v>
      </c>
      <c r="BI55" s="251">
        <v>0</v>
      </c>
      <c r="BJ55" s="251">
        <v>0</v>
      </c>
      <c r="BK55" s="251">
        <v>0</v>
      </c>
      <c r="BL55" s="251">
        <v>0</v>
      </c>
      <c r="BM55" s="251">
        <v>0</v>
      </c>
      <c r="BN55" s="251">
        <f t="shared" si="17"/>
        <v>0</v>
      </c>
      <c r="BO55" s="241"/>
      <c r="BP55" s="241"/>
      <c r="BQ55" s="241" t="s">
        <v>260</v>
      </c>
      <c r="BR55" s="241" t="s">
        <v>293</v>
      </c>
      <c r="BS55" s="241" t="s">
        <v>286</v>
      </c>
      <c r="BT55" s="241"/>
    </row>
    <row r="56" spans="1:72" s="69" customFormat="1" ht="72" x14ac:dyDescent="0.25">
      <c r="A56" s="254" t="s">
        <v>366</v>
      </c>
      <c r="B56" s="255" t="s">
        <v>13</v>
      </c>
      <c r="C56" s="254" t="s">
        <v>14</v>
      </c>
      <c r="D56" s="254" t="s">
        <v>255</v>
      </c>
      <c r="E56" s="254" t="s">
        <v>296</v>
      </c>
      <c r="F56" s="254" t="s">
        <v>577</v>
      </c>
      <c r="G56" s="256">
        <v>3602</v>
      </c>
      <c r="H56" s="254" t="s">
        <v>200</v>
      </c>
      <c r="I56" s="254" t="s">
        <v>649</v>
      </c>
      <c r="J56" s="254" t="s">
        <v>1601</v>
      </c>
      <c r="K56" s="254" t="s">
        <v>1370</v>
      </c>
      <c r="L56" s="254" t="s">
        <v>914</v>
      </c>
      <c r="M56" s="256">
        <v>3602002</v>
      </c>
      <c r="N56" s="254" t="s">
        <v>915</v>
      </c>
      <c r="O56" s="256">
        <v>360200200</v>
      </c>
      <c r="P56" s="258">
        <v>1</v>
      </c>
      <c r="Q56" s="259">
        <v>0</v>
      </c>
      <c r="R56" s="223">
        <f t="shared" si="11"/>
        <v>0</v>
      </c>
      <c r="S56" s="258">
        <v>1</v>
      </c>
      <c r="T56" s="259"/>
      <c r="U56" s="223">
        <f t="shared" si="12"/>
        <v>0</v>
      </c>
      <c r="V56" s="258">
        <v>1</v>
      </c>
      <c r="W56" s="259"/>
      <c r="X56" s="223">
        <f t="shared" si="13"/>
        <v>0</v>
      </c>
      <c r="Y56" s="258">
        <v>1</v>
      </c>
      <c r="Z56" s="259"/>
      <c r="AA56" s="223">
        <f t="shared" si="14"/>
        <v>0</v>
      </c>
      <c r="AB56" s="258">
        <f t="shared" si="18"/>
        <v>4</v>
      </c>
      <c r="AC56" s="259">
        <f t="shared" si="15"/>
        <v>0</v>
      </c>
      <c r="AD56" s="223">
        <f t="shared" si="16"/>
        <v>0</v>
      </c>
      <c r="AE56" s="260" t="s">
        <v>200</v>
      </c>
      <c r="AF56" s="260" t="s">
        <v>1204</v>
      </c>
      <c r="AG56" s="260" t="s">
        <v>1204</v>
      </c>
      <c r="AH56" s="254"/>
      <c r="AI56" s="254" t="s">
        <v>1186</v>
      </c>
      <c r="AJ56" s="254"/>
      <c r="AK56" s="261" t="s">
        <v>200</v>
      </c>
      <c r="AL56" s="261" t="s">
        <v>1204</v>
      </c>
      <c r="AM56" s="262">
        <v>0</v>
      </c>
      <c r="AN56" s="262">
        <v>0</v>
      </c>
      <c r="AO56" s="262">
        <v>0</v>
      </c>
      <c r="AP56" s="262">
        <v>0</v>
      </c>
      <c r="AQ56" s="263" t="s">
        <v>1204</v>
      </c>
      <c r="AR56" s="263" t="s">
        <v>1204</v>
      </c>
      <c r="AS56" s="254" t="s">
        <v>1204</v>
      </c>
      <c r="AT56" s="264"/>
      <c r="AU56" s="254"/>
      <c r="AV56" s="254"/>
      <c r="AW56" s="254"/>
      <c r="AX56" s="262">
        <v>0</v>
      </c>
      <c r="AY56" s="262">
        <v>0</v>
      </c>
      <c r="AZ56" s="262">
        <v>0</v>
      </c>
      <c r="BA56" s="262">
        <v>0</v>
      </c>
      <c r="BB56" s="262">
        <v>0</v>
      </c>
      <c r="BC56" s="262">
        <v>0</v>
      </c>
      <c r="BD56" s="262">
        <v>0</v>
      </c>
      <c r="BE56" s="262">
        <v>0</v>
      </c>
      <c r="BF56" s="262">
        <v>0</v>
      </c>
      <c r="BG56" s="262">
        <v>0</v>
      </c>
      <c r="BH56" s="262">
        <v>0</v>
      </c>
      <c r="BI56" s="262">
        <v>0</v>
      </c>
      <c r="BJ56" s="262">
        <v>0</v>
      </c>
      <c r="BK56" s="262">
        <v>0</v>
      </c>
      <c r="BL56" s="262">
        <v>0</v>
      </c>
      <c r="BM56" s="262">
        <v>0</v>
      </c>
      <c r="BN56" s="262">
        <f t="shared" si="17"/>
        <v>0</v>
      </c>
      <c r="BO56" s="254"/>
      <c r="BP56" s="254"/>
      <c r="BQ56" s="254" t="s">
        <v>254</v>
      </c>
      <c r="BR56" s="254" t="s">
        <v>296</v>
      </c>
      <c r="BS56" s="289" t="s">
        <v>566</v>
      </c>
      <c r="BT56" s="254"/>
    </row>
    <row r="57" spans="1:72" s="96" customFormat="1" ht="84" x14ac:dyDescent="0.25">
      <c r="A57" s="60" t="s">
        <v>367</v>
      </c>
      <c r="B57" s="61" t="s">
        <v>13</v>
      </c>
      <c r="C57" s="60" t="s">
        <v>1204</v>
      </c>
      <c r="D57" s="60" t="s">
        <v>255</v>
      </c>
      <c r="E57" s="60" t="s">
        <v>296</v>
      </c>
      <c r="F57" s="60" t="s">
        <v>577</v>
      </c>
      <c r="G57" s="62">
        <v>3602</v>
      </c>
      <c r="H57" s="60" t="s">
        <v>201</v>
      </c>
      <c r="I57" s="60" t="s">
        <v>650</v>
      </c>
      <c r="J57" s="60" t="s">
        <v>1605</v>
      </c>
      <c r="K57" s="60" t="s">
        <v>1371</v>
      </c>
      <c r="L57" s="60" t="s">
        <v>916</v>
      </c>
      <c r="M57" s="62">
        <v>3602032</v>
      </c>
      <c r="N57" s="60" t="s">
        <v>917</v>
      </c>
      <c r="O57" s="62">
        <v>360203200</v>
      </c>
      <c r="P57" s="64">
        <v>50</v>
      </c>
      <c r="Q57" s="238">
        <v>82</v>
      </c>
      <c r="R57" s="219">
        <f t="shared" si="11"/>
        <v>1.64</v>
      </c>
      <c r="S57" s="64">
        <v>50</v>
      </c>
      <c r="T57" s="238"/>
      <c r="U57" s="219">
        <f t="shared" si="12"/>
        <v>0</v>
      </c>
      <c r="V57" s="64">
        <v>50</v>
      </c>
      <c r="W57" s="238"/>
      <c r="X57" s="219">
        <f t="shared" si="13"/>
        <v>0</v>
      </c>
      <c r="Y57" s="64">
        <v>50</v>
      </c>
      <c r="Z57" s="238"/>
      <c r="AA57" s="219">
        <f t="shared" si="14"/>
        <v>0</v>
      </c>
      <c r="AB57" s="64">
        <f t="shared" si="18"/>
        <v>200</v>
      </c>
      <c r="AC57" s="238">
        <f t="shared" si="15"/>
        <v>82</v>
      </c>
      <c r="AD57" s="219">
        <f t="shared" si="16"/>
        <v>0.41</v>
      </c>
      <c r="AE57" s="60" t="s">
        <v>1918</v>
      </c>
      <c r="AF57" s="60" t="s">
        <v>2146</v>
      </c>
      <c r="AG57" s="65" t="s">
        <v>2177</v>
      </c>
      <c r="AH57" s="60" t="s">
        <v>1919</v>
      </c>
      <c r="AI57" s="60" t="s">
        <v>1186</v>
      </c>
      <c r="AJ57" s="60"/>
      <c r="AK57" s="66" t="s">
        <v>1920</v>
      </c>
      <c r="AL57" s="66" t="s">
        <v>1795</v>
      </c>
      <c r="AM57" s="67">
        <v>16500000</v>
      </c>
      <c r="AN57" s="67">
        <v>0</v>
      </c>
      <c r="AO57" s="67">
        <v>0</v>
      </c>
      <c r="AP57" s="67">
        <v>0</v>
      </c>
      <c r="AQ57" s="22">
        <f t="shared" ref="AQ57:AQ64" si="19">AP57/AM57</f>
        <v>0</v>
      </c>
      <c r="AR57" s="22">
        <f t="shared" ref="AR57:AR64" si="20">AN57/AM57</f>
        <v>0</v>
      </c>
      <c r="AS57" s="60" t="s">
        <v>1922</v>
      </c>
      <c r="AT57" s="68"/>
      <c r="AU57" s="60"/>
      <c r="AV57" s="60"/>
      <c r="AW57" s="60"/>
      <c r="AX57" s="67">
        <v>16500000</v>
      </c>
      <c r="AY57" s="67">
        <v>0</v>
      </c>
      <c r="AZ57" s="67">
        <v>0</v>
      </c>
      <c r="BA57" s="67">
        <v>0</v>
      </c>
      <c r="BB57" s="67">
        <v>0</v>
      </c>
      <c r="BC57" s="67">
        <v>0</v>
      </c>
      <c r="BD57" s="67">
        <v>0</v>
      </c>
      <c r="BE57" s="67">
        <v>0</v>
      </c>
      <c r="BF57" s="67">
        <v>0</v>
      </c>
      <c r="BG57" s="67">
        <v>0</v>
      </c>
      <c r="BH57" s="67">
        <v>0</v>
      </c>
      <c r="BI57" s="67">
        <v>0</v>
      </c>
      <c r="BJ57" s="67">
        <v>0</v>
      </c>
      <c r="BK57" s="67">
        <v>0</v>
      </c>
      <c r="BL57" s="67">
        <v>0</v>
      </c>
      <c r="BM57" s="67">
        <v>0</v>
      </c>
      <c r="BN57" s="67">
        <f t="shared" si="17"/>
        <v>16500000</v>
      </c>
      <c r="BO57" s="239"/>
      <c r="BP57" s="239"/>
      <c r="BQ57" s="239" t="s">
        <v>254</v>
      </c>
      <c r="BR57" s="239" t="s">
        <v>296</v>
      </c>
      <c r="BS57" s="290" t="s">
        <v>566</v>
      </c>
      <c r="BT57" s="239"/>
    </row>
    <row r="58" spans="1:72" s="83" customFormat="1" ht="96" x14ac:dyDescent="0.25">
      <c r="A58" s="60" t="s">
        <v>368</v>
      </c>
      <c r="B58" s="61" t="s">
        <v>13</v>
      </c>
      <c r="C58" s="60" t="s">
        <v>14</v>
      </c>
      <c r="D58" s="60" t="s">
        <v>255</v>
      </c>
      <c r="E58" s="60" t="s">
        <v>296</v>
      </c>
      <c r="F58" s="60" t="s">
        <v>577</v>
      </c>
      <c r="G58" s="62">
        <v>3602</v>
      </c>
      <c r="H58" s="60" t="s">
        <v>201</v>
      </c>
      <c r="I58" s="60" t="s">
        <v>651</v>
      </c>
      <c r="J58" s="60" t="s">
        <v>1606</v>
      </c>
      <c r="K58" s="60" t="s">
        <v>1372</v>
      </c>
      <c r="L58" s="60" t="s">
        <v>918</v>
      </c>
      <c r="M58" s="62">
        <v>3602032</v>
      </c>
      <c r="N58" s="60" t="s">
        <v>917</v>
      </c>
      <c r="O58" s="62">
        <v>360203200</v>
      </c>
      <c r="P58" s="64">
        <v>5</v>
      </c>
      <c r="Q58" s="238">
        <v>0</v>
      </c>
      <c r="R58" s="219">
        <f t="shared" si="11"/>
        <v>0</v>
      </c>
      <c r="S58" s="64">
        <v>3</v>
      </c>
      <c r="T58" s="238"/>
      <c r="U58" s="219">
        <f t="shared" si="12"/>
        <v>0</v>
      </c>
      <c r="V58" s="64">
        <v>3</v>
      </c>
      <c r="W58" s="238"/>
      <c r="X58" s="219">
        <f t="shared" si="13"/>
        <v>0</v>
      </c>
      <c r="Y58" s="64">
        <v>3</v>
      </c>
      <c r="Z58" s="238"/>
      <c r="AA58" s="219">
        <f t="shared" si="14"/>
        <v>0</v>
      </c>
      <c r="AB58" s="64">
        <f t="shared" si="18"/>
        <v>14</v>
      </c>
      <c r="AC58" s="238">
        <f t="shared" si="15"/>
        <v>0</v>
      </c>
      <c r="AD58" s="219">
        <f t="shared" si="16"/>
        <v>0</v>
      </c>
      <c r="AE58" s="60" t="s">
        <v>1918</v>
      </c>
      <c r="AF58" s="60" t="s">
        <v>2146</v>
      </c>
      <c r="AG58" s="65" t="s">
        <v>2177</v>
      </c>
      <c r="AH58" s="60" t="s">
        <v>1926</v>
      </c>
      <c r="AI58" s="60" t="s">
        <v>1186</v>
      </c>
      <c r="AJ58" s="60"/>
      <c r="AK58" s="66" t="s">
        <v>1932</v>
      </c>
      <c r="AL58" s="66" t="s">
        <v>1795</v>
      </c>
      <c r="AM58" s="67">
        <v>28000000</v>
      </c>
      <c r="AN58" s="67">
        <v>0</v>
      </c>
      <c r="AO58" s="67">
        <v>0</v>
      </c>
      <c r="AP58" s="67">
        <v>0</v>
      </c>
      <c r="AQ58" s="22">
        <f t="shared" si="19"/>
        <v>0</v>
      </c>
      <c r="AR58" s="22">
        <f t="shared" si="20"/>
        <v>0</v>
      </c>
      <c r="AS58" s="60" t="s">
        <v>1933</v>
      </c>
      <c r="AT58" s="68"/>
      <c r="AU58" s="60"/>
      <c r="AV58" s="60"/>
      <c r="AW58" s="60"/>
      <c r="AX58" s="67">
        <v>28000000</v>
      </c>
      <c r="AY58" s="67">
        <v>0</v>
      </c>
      <c r="AZ58" s="67">
        <v>0</v>
      </c>
      <c r="BA58" s="67">
        <v>0</v>
      </c>
      <c r="BB58" s="67">
        <v>0</v>
      </c>
      <c r="BC58" s="67">
        <v>0</v>
      </c>
      <c r="BD58" s="67">
        <v>0</v>
      </c>
      <c r="BE58" s="67">
        <v>0</v>
      </c>
      <c r="BF58" s="67">
        <v>0</v>
      </c>
      <c r="BG58" s="67">
        <v>0</v>
      </c>
      <c r="BH58" s="67">
        <v>0</v>
      </c>
      <c r="BI58" s="67">
        <v>0</v>
      </c>
      <c r="BJ58" s="67">
        <v>0</v>
      </c>
      <c r="BK58" s="67">
        <v>0</v>
      </c>
      <c r="BL58" s="67">
        <v>0</v>
      </c>
      <c r="BM58" s="67">
        <v>0</v>
      </c>
      <c r="BN58" s="67">
        <f t="shared" si="17"/>
        <v>28000000</v>
      </c>
      <c r="BO58" s="239"/>
      <c r="BP58" s="239"/>
      <c r="BQ58" s="239" t="s">
        <v>254</v>
      </c>
      <c r="BR58" s="239" t="s">
        <v>296</v>
      </c>
      <c r="BS58" s="290" t="s">
        <v>566</v>
      </c>
      <c r="BT58" s="239"/>
    </row>
    <row r="59" spans="1:72" s="85" customFormat="1" ht="96" x14ac:dyDescent="0.25">
      <c r="A59" s="60" t="s">
        <v>369</v>
      </c>
      <c r="B59" s="61" t="s">
        <v>13</v>
      </c>
      <c r="C59" s="60" t="s">
        <v>14</v>
      </c>
      <c r="D59" s="60" t="s">
        <v>255</v>
      </c>
      <c r="E59" s="60" t="s">
        <v>296</v>
      </c>
      <c r="F59" s="60" t="s">
        <v>577</v>
      </c>
      <c r="G59" s="62">
        <v>3602</v>
      </c>
      <c r="H59" s="60" t="s">
        <v>201</v>
      </c>
      <c r="I59" s="60" t="s">
        <v>652</v>
      </c>
      <c r="J59" s="60" t="s">
        <v>1612</v>
      </c>
      <c r="K59" s="60" t="s">
        <v>1372</v>
      </c>
      <c r="L59" s="60" t="s">
        <v>918</v>
      </c>
      <c r="M59" s="62">
        <v>3602032</v>
      </c>
      <c r="N59" s="60" t="s">
        <v>917</v>
      </c>
      <c r="O59" s="62">
        <v>360203200</v>
      </c>
      <c r="P59" s="64">
        <v>4</v>
      </c>
      <c r="Q59" s="238">
        <v>0</v>
      </c>
      <c r="R59" s="219">
        <f t="shared" si="11"/>
        <v>0</v>
      </c>
      <c r="S59" s="64">
        <v>5</v>
      </c>
      <c r="T59" s="238"/>
      <c r="U59" s="219">
        <f t="shared" si="12"/>
        <v>0</v>
      </c>
      <c r="V59" s="64">
        <v>6</v>
      </c>
      <c r="W59" s="238"/>
      <c r="X59" s="219">
        <f t="shared" si="13"/>
        <v>0</v>
      </c>
      <c r="Y59" s="64">
        <v>5</v>
      </c>
      <c r="Z59" s="238"/>
      <c r="AA59" s="219">
        <f t="shared" si="14"/>
        <v>0</v>
      </c>
      <c r="AB59" s="64">
        <f t="shared" si="18"/>
        <v>20</v>
      </c>
      <c r="AC59" s="238">
        <f t="shared" si="15"/>
        <v>0</v>
      </c>
      <c r="AD59" s="219">
        <f t="shared" si="16"/>
        <v>0</v>
      </c>
      <c r="AE59" s="60" t="s">
        <v>1918</v>
      </c>
      <c r="AF59" s="60" t="s">
        <v>2146</v>
      </c>
      <c r="AG59" s="65" t="s">
        <v>2177</v>
      </c>
      <c r="AH59" s="60" t="s">
        <v>1925</v>
      </c>
      <c r="AI59" s="60" t="s">
        <v>1186</v>
      </c>
      <c r="AJ59" s="60"/>
      <c r="AK59" s="66" t="s">
        <v>1934</v>
      </c>
      <c r="AL59" s="66" t="s">
        <v>1795</v>
      </c>
      <c r="AM59" s="67">
        <v>35000000</v>
      </c>
      <c r="AN59" s="67">
        <v>0</v>
      </c>
      <c r="AO59" s="67">
        <v>0</v>
      </c>
      <c r="AP59" s="67">
        <v>0</v>
      </c>
      <c r="AQ59" s="22">
        <f t="shared" si="19"/>
        <v>0</v>
      </c>
      <c r="AR59" s="22">
        <f t="shared" si="20"/>
        <v>0</v>
      </c>
      <c r="AS59" s="60" t="s">
        <v>1933</v>
      </c>
      <c r="AT59" s="68"/>
      <c r="AU59" s="60"/>
      <c r="AV59" s="60"/>
      <c r="AW59" s="60"/>
      <c r="AX59" s="67">
        <v>35000000</v>
      </c>
      <c r="AY59" s="67">
        <v>0</v>
      </c>
      <c r="AZ59" s="67">
        <v>0</v>
      </c>
      <c r="BA59" s="67">
        <v>0</v>
      </c>
      <c r="BB59" s="67">
        <v>0</v>
      </c>
      <c r="BC59" s="67">
        <v>0</v>
      </c>
      <c r="BD59" s="67">
        <v>0</v>
      </c>
      <c r="BE59" s="67">
        <v>0</v>
      </c>
      <c r="BF59" s="67">
        <v>0</v>
      </c>
      <c r="BG59" s="67">
        <v>0</v>
      </c>
      <c r="BH59" s="67">
        <v>0</v>
      </c>
      <c r="BI59" s="67">
        <v>0</v>
      </c>
      <c r="BJ59" s="67">
        <v>0</v>
      </c>
      <c r="BK59" s="67">
        <v>0</v>
      </c>
      <c r="BL59" s="67">
        <v>0</v>
      </c>
      <c r="BM59" s="67">
        <v>0</v>
      </c>
      <c r="BN59" s="67">
        <f t="shared" si="17"/>
        <v>35000000</v>
      </c>
      <c r="BO59" s="239"/>
      <c r="BP59" s="239"/>
      <c r="BQ59" s="239" t="s">
        <v>254</v>
      </c>
      <c r="BR59" s="239" t="s">
        <v>296</v>
      </c>
      <c r="BS59" s="290" t="s">
        <v>566</v>
      </c>
      <c r="BT59" s="239"/>
    </row>
    <row r="60" spans="1:72" s="69" customFormat="1" ht="96" x14ac:dyDescent="0.25">
      <c r="A60" s="60" t="s">
        <v>370</v>
      </c>
      <c r="B60" s="61" t="s">
        <v>13</v>
      </c>
      <c r="C60" s="60" t="s">
        <v>14</v>
      </c>
      <c r="D60" s="60" t="s">
        <v>255</v>
      </c>
      <c r="E60" s="60" t="s">
        <v>296</v>
      </c>
      <c r="F60" s="60" t="s">
        <v>577</v>
      </c>
      <c r="G60" s="62">
        <v>3602</v>
      </c>
      <c r="H60" s="60" t="s">
        <v>201</v>
      </c>
      <c r="I60" s="60" t="s">
        <v>653</v>
      </c>
      <c r="J60" s="60" t="s">
        <v>1611</v>
      </c>
      <c r="K60" s="60" t="s">
        <v>1372</v>
      </c>
      <c r="L60" s="60" t="s">
        <v>918</v>
      </c>
      <c r="M60" s="62">
        <v>3602032</v>
      </c>
      <c r="N60" s="60" t="s">
        <v>917</v>
      </c>
      <c r="O60" s="62">
        <v>360203200</v>
      </c>
      <c r="P60" s="64">
        <v>4</v>
      </c>
      <c r="Q60" s="238">
        <v>0</v>
      </c>
      <c r="R60" s="219">
        <f t="shared" si="11"/>
        <v>0</v>
      </c>
      <c r="S60" s="64">
        <v>4</v>
      </c>
      <c r="T60" s="238"/>
      <c r="U60" s="219">
        <f t="shared" si="12"/>
        <v>0</v>
      </c>
      <c r="V60" s="64">
        <v>4</v>
      </c>
      <c r="W60" s="238"/>
      <c r="X60" s="219">
        <f t="shared" si="13"/>
        <v>0</v>
      </c>
      <c r="Y60" s="64">
        <v>4</v>
      </c>
      <c r="Z60" s="238"/>
      <c r="AA60" s="219">
        <f t="shared" si="14"/>
        <v>0</v>
      </c>
      <c r="AB60" s="64">
        <f t="shared" si="18"/>
        <v>16</v>
      </c>
      <c r="AC60" s="238">
        <f t="shared" si="15"/>
        <v>0</v>
      </c>
      <c r="AD60" s="219">
        <f t="shared" si="16"/>
        <v>0</v>
      </c>
      <c r="AE60" s="60" t="s">
        <v>1918</v>
      </c>
      <c r="AF60" s="60" t="s">
        <v>2146</v>
      </c>
      <c r="AG60" s="65" t="s">
        <v>2177</v>
      </c>
      <c r="AH60" s="60" t="s">
        <v>1927</v>
      </c>
      <c r="AI60" s="60" t="s">
        <v>1186</v>
      </c>
      <c r="AJ60" s="60"/>
      <c r="AK60" s="66" t="s">
        <v>1935</v>
      </c>
      <c r="AL60" s="66" t="s">
        <v>1795</v>
      </c>
      <c r="AM60" s="67">
        <v>28000000</v>
      </c>
      <c r="AN60" s="67">
        <v>0</v>
      </c>
      <c r="AO60" s="67">
        <v>0</v>
      </c>
      <c r="AP60" s="67">
        <v>0</v>
      </c>
      <c r="AQ60" s="22">
        <f t="shared" si="19"/>
        <v>0</v>
      </c>
      <c r="AR60" s="22">
        <f t="shared" si="20"/>
        <v>0</v>
      </c>
      <c r="AS60" s="60" t="s">
        <v>1933</v>
      </c>
      <c r="AT60" s="68"/>
      <c r="AU60" s="60"/>
      <c r="AV60" s="60"/>
      <c r="AW60" s="60"/>
      <c r="AX60" s="67">
        <v>28000000</v>
      </c>
      <c r="AY60" s="67">
        <v>0</v>
      </c>
      <c r="AZ60" s="67">
        <v>0</v>
      </c>
      <c r="BA60" s="67">
        <v>0</v>
      </c>
      <c r="BB60" s="67">
        <v>0</v>
      </c>
      <c r="BC60" s="67">
        <v>0</v>
      </c>
      <c r="BD60" s="67">
        <v>0</v>
      </c>
      <c r="BE60" s="67">
        <v>0</v>
      </c>
      <c r="BF60" s="67">
        <v>0</v>
      </c>
      <c r="BG60" s="67">
        <v>0</v>
      </c>
      <c r="BH60" s="67">
        <v>0</v>
      </c>
      <c r="BI60" s="67">
        <v>0</v>
      </c>
      <c r="BJ60" s="67">
        <v>0</v>
      </c>
      <c r="BK60" s="67">
        <v>0</v>
      </c>
      <c r="BL60" s="67">
        <v>0</v>
      </c>
      <c r="BM60" s="67">
        <v>0</v>
      </c>
      <c r="BN60" s="67">
        <f t="shared" si="17"/>
        <v>28000000</v>
      </c>
      <c r="BO60" s="239"/>
      <c r="BP60" s="239"/>
      <c r="BQ60" s="239" t="s">
        <v>254</v>
      </c>
      <c r="BR60" s="239" t="s">
        <v>296</v>
      </c>
      <c r="BS60" s="290" t="s">
        <v>566</v>
      </c>
      <c r="BT60" s="239"/>
    </row>
    <row r="61" spans="1:72" s="69" customFormat="1" ht="96" x14ac:dyDescent="0.25">
      <c r="A61" s="60" t="s">
        <v>371</v>
      </c>
      <c r="B61" s="61" t="s">
        <v>13</v>
      </c>
      <c r="C61" s="60" t="s">
        <v>14</v>
      </c>
      <c r="D61" s="60" t="s">
        <v>255</v>
      </c>
      <c r="E61" s="60" t="s">
        <v>296</v>
      </c>
      <c r="F61" s="60" t="s">
        <v>577</v>
      </c>
      <c r="G61" s="62">
        <v>3602</v>
      </c>
      <c r="H61" s="60" t="s">
        <v>201</v>
      </c>
      <c r="I61" s="60" t="s">
        <v>654</v>
      </c>
      <c r="J61" s="60" t="s">
        <v>1610</v>
      </c>
      <c r="K61" s="60" t="s">
        <v>1372</v>
      </c>
      <c r="L61" s="60" t="s">
        <v>918</v>
      </c>
      <c r="M61" s="62">
        <v>3602032</v>
      </c>
      <c r="N61" s="60" t="s">
        <v>917</v>
      </c>
      <c r="O61" s="62">
        <v>360203200</v>
      </c>
      <c r="P61" s="64">
        <v>4</v>
      </c>
      <c r="Q61" s="238">
        <v>0</v>
      </c>
      <c r="R61" s="219">
        <f t="shared" si="11"/>
        <v>0</v>
      </c>
      <c r="S61" s="64">
        <v>3</v>
      </c>
      <c r="T61" s="238"/>
      <c r="U61" s="219">
        <f t="shared" si="12"/>
        <v>0</v>
      </c>
      <c r="V61" s="64">
        <v>4</v>
      </c>
      <c r="W61" s="238"/>
      <c r="X61" s="219">
        <f t="shared" si="13"/>
        <v>0</v>
      </c>
      <c r="Y61" s="64">
        <v>3</v>
      </c>
      <c r="Z61" s="238"/>
      <c r="AA61" s="219">
        <f t="shared" si="14"/>
        <v>0</v>
      </c>
      <c r="AB61" s="64">
        <f t="shared" si="18"/>
        <v>14</v>
      </c>
      <c r="AC61" s="238">
        <f t="shared" si="15"/>
        <v>0</v>
      </c>
      <c r="AD61" s="219">
        <f t="shared" si="16"/>
        <v>0</v>
      </c>
      <c r="AE61" s="60" t="s">
        <v>1918</v>
      </c>
      <c r="AF61" s="60" t="s">
        <v>2146</v>
      </c>
      <c r="AG61" s="65" t="s">
        <v>2177</v>
      </c>
      <c r="AH61" s="60" t="s">
        <v>1928</v>
      </c>
      <c r="AI61" s="60" t="s">
        <v>1186</v>
      </c>
      <c r="AJ61" s="60"/>
      <c r="AK61" s="66" t="s">
        <v>1936</v>
      </c>
      <c r="AL61" s="66" t="s">
        <v>1795</v>
      </c>
      <c r="AM61" s="67">
        <v>21000000</v>
      </c>
      <c r="AN61" s="67">
        <v>0</v>
      </c>
      <c r="AO61" s="67">
        <v>0</v>
      </c>
      <c r="AP61" s="67">
        <v>0</v>
      </c>
      <c r="AQ61" s="22">
        <f t="shared" si="19"/>
        <v>0</v>
      </c>
      <c r="AR61" s="22">
        <f t="shared" si="20"/>
        <v>0</v>
      </c>
      <c r="AS61" s="60" t="s">
        <v>1933</v>
      </c>
      <c r="AT61" s="68"/>
      <c r="AU61" s="60"/>
      <c r="AV61" s="60"/>
      <c r="AW61" s="60"/>
      <c r="AX61" s="67">
        <v>21000000</v>
      </c>
      <c r="AY61" s="67">
        <v>0</v>
      </c>
      <c r="AZ61" s="67">
        <v>0</v>
      </c>
      <c r="BA61" s="67">
        <v>0</v>
      </c>
      <c r="BB61" s="67">
        <v>0</v>
      </c>
      <c r="BC61" s="67">
        <v>0</v>
      </c>
      <c r="BD61" s="67">
        <v>0</v>
      </c>
      <c r="BE61" s="67">
        <v>0</v>
      </c>
      <c r="BF61" s="67">
        <v>0</v>
      </c>
      <c r="BG61" s="67">
        <v>0</v>
      </c>
      <c r="BH61" s="67">
        <v>0</v>
      </c>
      <c r="BI61" s="67">
        <v>0</v>
      </c>
      <c r="BJ61" s="67">
        <v>0</v>
      </c>
      <c r="BK61" s="67">
        <v>0</v>
      </c>
      <c r="BL61" s="67">
        <v>0</v>
      </c>
      <c r="BM61" s="67">
        <v>0</v>
      </c>
      <c r="BN61" s="67">
        <f t="shared" si="17"/>
        <v>21000000</v>
      </c>
      <c r="BO61" s="98"/>
      <c r="BP61" s="98"/>
      <c r="BQ61" s="98" t="s">
        <v>254</v>
      </c>
      <c r="BR61" s="98" t="s">
        <v>296</v>
      </c>
      <c r="BS61" s="291" t="s">
        <v>566</v>
      </c>
      <c r="BT61" s="98"/>
    </row>
    <row r="62" spans="1:72" s="69" customFormat="1" ht="96" x14ac:dyDescent="0.25">
      <c r="A62" s="60" t="s">
        <v>372</v>
      </c>
      <c r="B62" s="61" t="s">
        <v>13</v>
      </c>
      <c r="C62" s="60" t="s">
        <v>14</v>
      </c>
      <c r="D62" s="60" t="s">
        <v>255</v>
      </c>
      <c r="E62" s="60" t="s">
        <v>296</v>
      </c>
      <c r="F62" s="60" t="s">
        <v>577</v>
      </c>
      <c r="G62" s="62">
        <v>3602</v>
      </c>
      <c r="H62" s="60" t="s">
        <v>201</v>
      </c>
      <c r="I62" s="60" t="s">
        <v>655</v>
      </c>
      <c r="J62" s="60" t="s">
        <v>1609</v>
      </c>
      <c r="K62" s="60" t="s">
        <v>1372</v>
      </c>
      <c r="L62" s="60" t="s">
        <v>918</v>
      </c>
      <c r="M62" s="62">
        <v>3602032</v>
      </c>
      <c r="N62" s="60" t="s">
        <v>917</v>
      </c>
      <c r="O62" s="62">
        <v>360203200</v>
      </c>
      <c r="P62" s="64">
        <v>0</v>
      </c>
      <c r="Q62" s="238">
        <v>0</v>
      </c>
      <c r="R62" s="219" t="e">
        <f t="shared" si="11"/>
        <v>#DIV/0!</v>
      </c>
      <c r="S62" s="64">
        <v>2</v>
      </c>
      <c r="T62" s="238"/>
      <c r="U62" s="219">
        <f t="shared" si="12"/>
        <v>0</v>
      </c>
      <c r="V62" s="64">
        <v>2</v>
      </c>
      <c r="W62" s="238"/>
      <c r="X62" s="219" t="e">
        <f t="shared" si="13"/>
        <v>#DIV/0!</v>
      </c>
      <c r="Y62" s="64">
        <v>2</v>
      </c>
      <c r="Z62" s="238"/>
      <c r="AA62" s="219">
        <f t="shared" si="14"/>
        <v>0</v>
      </c>
      <c r="AB62" s="64">
        <f t="shared" si="18"/>
        <v>6</v>
      </c>
      <c r="AC62" s="238">
        <f t="shared" si="15"/>
        <v>0</v>
      </c>
      <c r="AD62" s="219">
        <f t="shared" si="16"/>
        <v>0</v>
      </c>
      <c r="AE62" s="60" t="s">
        <v>1918</v>
      </c>
      <c r="AF62" s="60" t="s">
        <v>2146</v>
      </c>
      <c r="AG62" s="65" t="s">
        <v>2177</v>
      </c>
      <c r="AH62" s="60" t="s">
        <v>1929</v>
      </c>
      <c r="AI62" s="60" t="s">
        <v>1186</v>
      </c>
      <c r="AJ62" s="60"/>
      <c r="AK62" s="66" t="s">
        <v>1937</v>
      </c>
      <c r="AL62" s="66" t="s">
        <v>1795</v>
      </c>
      <c r="AM62" s="67">
        <v>14000000</v>
      </c>
      <c r="AN62" s="67">
        <v>0</v>
      </c>
      <c r="AO62" s="67">
        <v>0</v>
      </c>
      <c r="AP62" s="67">
        <v>0</v>
      </c>
      <c r="AQ62" s="22">
        <f t="shared" si="19"/>
        <v>0</v>
      </c>
      <c r="AR62" s="22">
        <f t="shared" si="20"/>
        <v>0</v>
      </c>
      <c r="AS62" s="60" t="s">
        <v>1933</v>
      </c>
      <c r="AT62" s="68"/>
      <c r="AU62" s="60"/>
      <c r="AV62" s="60"/>
      <c r="AW62" s="60"/>
      <c r="AX62" s="67">
        <v>14000000</v>
      </c>
      <c r="AY62" s="67">
        <v>0</v>
      </c>
      <c r="AZ62" s="67">
        <v>0</v>
      </c>
      <c r="BA62" s="67">
        <v>0</v>
      </c>
      <c r="BB62" s="67">
        <v>0</v>
      </c>
      <c r="BC62" s="67">
        <v>0</v>
      </c>
      <c r="BD62" s="67">
        <v>0</v>
      </c>
      <c r="BE62" s="67">
        <v>0</v>
      </c>
      <c r="BF62" s="67">
        <v>0</v>
      </c>
      <c r="BG62" s="67">
        <v>0</v>
      </c>
      <c r="BH62" s="67">
        <v>0</v>
      </c>
      <c r="BI62" s="67">
        <v>0</v>
      </c>
      <c r="BJ62" s="67">
        <v>0</v>
      </c>
      <c r="BK62" s="67">
        <v>0</v>
      </c>
      <c r="BL62" s="67">
        <v>0</v>
      </c>
      <c r="BM62" s="67">
        <v>0</v>
      </c>
      <c r="BN62" s="67">
        <f t="shared" si="17"/>
        <v>14000000</v>
      </c>
      <c r="BO62" s="239"/>
      <c r="BP62" s="239"/>
      <c r="BQ62" s="239" t="s">
        <v>254</v>
      </c>
      <c r="BR62" s="239" t="s">
        <v>296</v>
      </c>
      <c r="BS62" s="290" t="s">
        <v>566</v>
      </c>
      <c r="BT62" s="239"/>
    </row>
    <row r="63" spans="1:72" s="96" customFormat="1" ht="96" x14ac:dyDescent="0.25">
      <c r="A63" s="60" t="s">
        <v>373</v>
      </c>
      <c r="B63" s="61" t="s">
        <v>13</v>
      </c>
      <c r="C63" s="60" t="s">
        <v>14</v>
      </c>
      <c r="D63" s="60" t="s">
        <v>255</v>
      </c>
      <c r="E63" s="60" t="s">
        <v>296</v>
      </c>
      <c r="F63" s="60" t="s">
        <v>577</v>
      </c>
      <c r="G63" s="62">
        <v>3602</v>
      </c>
      <c r="H63" s="60" t="s">
        <v>201</v>
      </c>
      <c r="I63" s="60" t="s">
        <v>656</v>
      </c>
      <c r="J63" s="60" t="s">
        <v>1608</v>
      </c>
      <c r="K63" s="60" t="s">
        <v>1372</v>
      </c>
      <c r="L63" s="60" t="s">
        <v>918</v>
      </c>
      <c r="M63" s="62">
        <v>3602032</v>
      </c>
      <c r="N63" s="60" t="s">
        <v>917</v>
      </c>
      <c r="O63" s="62">
        <v>360203200</v>
      </c>
      <c r="P63" s="64">
        <v>1</v>
      </c>
      <c r="Q63" s="238">
        <v>0</v>
      </c>
      <c r="R63" s="219">
        <f t="shared" si="11"/>
        <v>0</v>
      </c>
      <c r="S63" s="64">
        <v>1</v>
      </c>
      <c r="T63" s="238"/>
      <c r="U63" s="219">
        <f t="shared" si="12"/>
        <v>0</v>
      </c>
      <c r="V63" s="64">
        <v>1</v>
      </c>
      <c r="W63" s="238"/>
      <c r="X63" s="219">
        <f t="shared" si="13"/>
        <v>0</v>
      </c>
      <c r="Y63" s="64">
        <v>1</v>
      </c>
      <c r="Z63" s="238"/>
      <c r="AA63" s="219">
        <f t="shared" si="14"/>
        <v>0</v>
      </c>
      <c r="AB63" s="64">
        <f t="shared" si="18"/>
        <v>4</v>
      </c>
      <c r="AC63" s="238">
        <f t="shared" si="15"/>
        <v>0</v>
      </c>
      <c r="AD63" s="219">
        <f t="shared" si="16"/>
        <v>0</v>
      </c>
      <c r="AE63" s="60" t="s">
        <v>1918</v>
      </c>
      <c r="AF63" s="60" t="s">
        <v>2146</v>
      </c>
      <c r="AG63" s="65" t="s">
        <v>2177</v>
      </c>
      <c r="AH63" s="60" t="s">
        <v>1931</v>
      </c>
      <c r="AI63" s="60" t="s">
        <v>1186</v>
      </c>
      <c r="AJ63" s="60"/>
      <c r="AK63" s="66" t="s">
        <v>1938</v>
      </c>
      <c r="AL63" s="66" t="s">
        <v>1795</v>
      </c>
      <c r="AM63" s="67">
        <v>7000000</v>
      </c>
      <c r="AN63" s="67">
        <v>0</v>
      </c>
      <c r="AO63" s="67">
        <v>0</v>
      </c>
      <c r="AP63" s="67">
        <v>0</v>
      </c>
      <c r="AQ63" s="22">
        <f t="shared" si="19"/>
        <v>0</v>
      </c>
      <c r="AR63" s="22">
        <f t="shared" si="20"/>
        <v>0</v>
      </c>
      <c r="AS63" s="60" t="s">
        <v>1933</v>
      </c>
      <c r="AT63" s="68"/>
      <c r="AU63" s="60"/>
      <c r="AV63" s="60"/>
      <c r="AW63" s="60"/>
      <c r="AX63" s="67">
        <v>7000000</v>
      </c>
      <c r="AY63" s="67">
        <v>0</v>
      </c>
      <c r="AZ63" s="67">
        <v>0</v>
      </c>
      <c r="BA63" s="67">
        <v>0</v>
      </c>
      <c r="BB63" s="67">
        <v>0</v>
      </c>
      <c r="BC63" s="67">
        <v>0</v>
      </c>
      <c r="BD63" s="67">
        <v>0</v>
      </c>
      <c r="BE63" s="67">
        <v>0</v>
      </c>
      <c r="BF63" s="67">
        <v>0</v>
      </c>
      <c r="BG63" s="67">
        <v>0</v>
      </c>
      <c r="BH63" s="67">
        <v>0</v>
      </c>
      <c r="BI63" s="67">
        <v>0</v>
      </c>
      <c r="BJ63" s="67">
        <v>0</v>
      </c>
      <c r="BK63" s="67">
        <v>0</v>
      </c>
      <c r="BL63" s="67">
        <v>0</v>
      </c>
      <c r="BM63" s="67">
        <v>0</v>
      </c>
      <c r="BN63" s="67">
        <f t="shared" si="17"/>
        <v>7000000</v>
      </c>
      <c r="BO63" s="239"/>
      <c r="BP63" s="239"/>
      <c r="BQ63" s="239" t="s">
        <v>254</v>
      </c>
      <c r="BR63" s="239" t="s">
        <v>296</v>
      </c>
      <c r="BS63" s="290" t="s">
        <v>566</v>
      </c>
      <c r="BT63" s="239"/>
    </row>
    <row r="64" spans="1:72" s="79" customFormat="1" ht="96" x14ac:dyDescent="0.25">
      <c r="A64" s="99" t="s">
        <v>374</v>
      </c>
      <c r="B64" s="100" t="s">
        <v>13</v>
      </c>
      <c r="C64" s="99" t="s">
        <v>14</v>
      </c>
      <c r="D64" s="99" t="s">
        <v>255</v>
      </c>
      <c r="E64" s="99" t="s">
        <v>296</v>
      </c>
      <c r="F64" s="99" t="s">
        <v>577</v>
      </c>
      <c r="G64" s="101">
        <v>3602</v>
      </c>
      <c r="H64" s="99" t="s">
        <v>201</v>
      </c>
      <c r="I64" s="99" t="s">
        <v>657</v>
      </c>
      <c r="J64" s="99" t="s">
        <v>1607</v>
      </c>
      <c r="K64" s="99" t="s">
        <v>1372</v>
      </c>
      <c r="L64" s="99" t="s">
        <v>918</v>
      </c>
      <c r="M64" s="101">
        <v>3602032</v>
      </c>
      <c r="N64" s="99" t="s">
        <v>917</v>
      </c>
      <c r="O64" s="101">
        <v>360203200</v>
      </c>
      <c r="P64" s="102">
        <v>0</v>
      </c>
      <c r="Q64" s="292">
        <v>0</v>
      </c>
      <c r="R64" s="227" t="e">
        <f t="shared" si="11"/>
        <v>#DIV/0!</v>
      </c>
      <c r="S64" s="102">
        <v>6</v>
      </c>
      <c r="T64" s="292"/>
      <c r="U64" s="227">
        <f t="shared" si="12"/>
        <v>0</v>
      </c>
      <c r="V64" s="102">
        <v>6</v>
      </c>
      <c r="W64" s="292"/>
      <c r="X64" s="227" t="e">
        <f t="shared" si="13"/>
        <v>#DIV/0!</v>
      </c>
      <c r="Y64" s="102">
        <v>0</v>
      </c>
      <c r="Z64" s="292"/>
      <c r="AA64" s="227">
        <f t="shared" si="14"/>
        <v>0</v>
      </c>
      <c r="AB64" s="102">
        <f t="shared" si="18"/>
        <v>12</v>
      </c>
      <c r="AC64" s="292">
        <f t="shared" si="15"/>
        <v>0</v>
      </c>
      <c r="AD64" s="227">
        <f t="shared" si="16"/>
        <v>0</v>
      </c>
      <c r="AE64" s="99" t="s">
        <v>2143</v>
      </c>
      <c r="AF64" s="99" t="s">
        <v>1204</v>
      </c>
      <c r="AG64" s="103" t="s">
        <v>1204</v>
      </c>
      <c r="AH64" s="99" t="s">
        <v>1930</v>
      </c>
      <c r="AI64" s="99" t="s">
        <v>1186</v>
      </c>
      <c r="AJ64" s="99"/>
      <c r="AK64" s="104" t="s">
        <v>2143</v>
      </c>
      <c r="AL64" s="104" t="s">
        <v>1204</v>
      </c>
      <c r="AM64" s="105">
        <v>0</v>
      </c>
      <c r="AN64" s="105">
        <v>0</v>
      </c>
      <c r="AO64" s="105">
        <v>0</v>
      </c>
      <c r="AP64" s="105">
        <v>0</v>
      </c>
      <c r="AQ64" s="25" t="e">
        <f t="shared" si="19"/>
        <v>#DIV/0!</v>
      </c>
      <c r="AR64" s="25" t="e">
        <f t="shared" si="20"/>
        <v>#DIV/0!</v>
      </c>
      <c r="AS64" s="99" t="s">
        <v>1933</v>
      </c>
      <c r="AT64" s="106"/>
      <c r="AU64" s="99"/>
      <c r="AV64" s="99"/>
      <c r="AW64" s="99"/>
      <c r="AX64" s="105">
        <v>0</v>
      </c>
      <c r="AY64" s="105">
        <v>0</v>
      </c>
      <c r="AZ64" s="105">
        <v>0</v>
      </c>
      <c r="BA64" s="105">
        <v>0</v>
      </c>
      <c r="BB64" s="105">
        <v>0</v>
      </c>
      <c r="BC64" s="105">
        <v>0</v>
      </c>
      <c r="BD64" s="105">
        <v>0</v>
      </c>
      <c r="BE64" s="105">
        <v>0</v>
      </c>
      <c r="BF64" s="105">
        <v>0</v>
      </c>
      <c r="BG64" s="105">
        <v>0</v>
      </c>
      <c r="BH64" s="105">
        <v>0</v>
      </c>
      <c r="BI64" s="105">
        <v>0</v>
      </c>
      <c r="BJ64" s="105">
        <v>0</v>
      </c>
      <c r="BK64" s="105">
        <v>0</v>
      </c>
      <c r="BL64" s="105">
        <v>0</v>
      </c>
      <c r="BM64" s="105">
        <v>0</v>
      </c>
      <c r="BN64" s="105">
        <f t="shared" si="17"/>
        <v>0</v>
      </c>
      <c r="BO64" s="87"/>
      <c r="BP64" s="87"/>
      <c r="BQ64" s="87" t="s">
        <v>254</v>
      </c>
      <c r="BR64" s="87" t="s">
        <v>296</v>
      </c>
      <c r="BS64" s="293" t="s">
        <v>566</v>
      </c>
      <c r="BT64" s="87"/>
    </row>
    <row r="65" spans="1:72" s="69" customFormat="1" ht="72" x14ac:dyDescent="0.25">
      <c r="A65" s="254" t="s">
        <v>375</v>
      </c>
      <c r="B65" s="255" t="s">
        <v>13</v>
      </c>
      <c r="C65" s="254" t="s">
        <v>1204</v>
      </c>
      <c r="D65" s="254" t="s">
        <v>255</v>
      </c>
      <c r="E65" s="254" t="s">
        <v>296</v>
      </c>
      <c r="F65" s="254" t="s">
        <v>577</v>
      </c>
      <c r="G65" s="256">
        <v>3602</v>
      </c>
      <c r="H65" s="254" t="s">
        <v>200</v>
      </c>
      <c r="I65" s="254" t="s">
        <v>658</v>
      </c>
      <c r="J65" s="254" t="s">
        <v>1613</v>
      </c>
      <c r="K65" s="254" t="s">
        <v>1373</v>
      </c>
      <c r="L65" s="254" t="s">
        <v>919</v>
      </c>
      <c r="M65" s="256">
        <v>3603002</v>
      </c>
      <c r="N65" s="254" t="s">
        <v>920</v>
      </c>
      <c r="O65" s="256">
        <v>360300200</v>
      </c>
      <c r="P65" s="258">
        <v>200</v>
      </c>
      <c r="Q65" s="259">
        <v>112</v>
      </c>
      <c r="R65" s="223">
        <f t="shared" si="11"/>
        <v>0.56000000000000005</v>
      </c>
      <c r="S65" s="258">
        <v>200</v>
      </c>
      <c r="T65" s="259"/>
      <c r="U65" s="223">
        <f t="shared" si="12"/>
        <v>0</v>
      </c>
      <c r="V65" s="258">
        <v>200</v>
      </c>
      <c r="W65" s="259"/>
      <c r="X65" s="223">
        <f t="shared" si="13"/>
        <v>0</v>
      </c>
      <c r="Y65" s="258">
        <v>200</v>
      </c>
      <c r="Z65" s="259"/>
      <c r="AA65" s="223">
        <f t="shared" si="14"/>
        <v>0</v>
      </c>
      <c r="AB65" s="258">
        <f t="shared" si="18"/>
        <v>800</v>
      </c>
      <c r="AC65" s="259">
        <f t="shared" si="15"/>
        <v>112</v>
      </c>
      <c r="AD65" s="223">
        <f t="shared" si="16"/>
        <v>0.14000000000000001</v>
      </c>
      <c r="AE65" s="260" t="s">
        <v>200</v>
      </c>
      <c r="AF65" s="260" t="s">
        <v>1204</v>
      </c>
      <c r="AG65" s="260" t="s">
        <v>1204</v>
      </c>
      <c r="AH65" s="254"/>
      <c r="AI65" s="254" t="s">
        <v>1186</v>
      </c>
      <c r="AJ65" s="254"/>
      <c r="AK65" s="261" t="s">
        <v>200</v>
      </c>
      <c r="AL65" s="261" t="s">
        <v>1204</v>
      </c>
      <c r="AM65" s="262">
        <v>0</v>
      </c>
      <c r="AN65" s="262">
        <v>0</v>
      </c>
      <c r="AO65" s="262">
        <v>0</v>
      </c>
      <c r="AP65" s="262">
        <v>0</v>
      </c>
      <c r="AQ65" s="263" t="s">
        <v>1204</v>
      </c>
      <c r="AR65" s="263" t="s">
        <v>1204</v>
      </c>
      <c r="AS65" s="254" t="s">
        <v>1204</v>
      </c>
      <c r="AT65" s="264"/>
      <c r="AU65" s="254"/>
      <c r="AV65" s="254"/>
      <c r="AW65" s="254"/>
      <c r="AX65" s="262">
        <v>0</v>
      </c>
      <c r="AY65" s="262">
        <v>0</v>
      </c>
      <c r="AZ65" s="262">
        <v>0</v>
      </c>
      <c r="BA65" s="262">
        <v>0</v>
      </c>
      <c r="BB65" s="262">
        <v>0</v>
      </c>
      <c r="BC65" s="262">
        <v>0</v>
      </c>
      <c r="BD65" s="262">
        <v>0</v>
      </c>
      <c r="BE65" s="262">
        <v>0</v>
      </c>
      <c r="BF65" s="262">
        <v>0</v>
      </c>
      <c r="BG65" s="262">
        <v>0</v>
      </c>
      <c r="BH65" s="262">
        <v>0</v>
      </c>
      <c r="BI65" s="262">
        <v>0</v>
      </c>
      <c r="BJ65" s="262">
        <v>0</v>
      </c>
      <c r="BK65" s="262">
        <v>0</v>
      </c>
      <c r="BL65" s="262">
        <v>0</v>
      </c>
      <c r="BM65" s="262">
        <v>0</v>
      </c>
      <c r="BN65" s="262">
        <f t="shared" si="17"/>
        <v>0</v>
      </c>
      <c r="BO65" s="254"/>
      <c r="BP65" s="254"/>
      <c r="BQ65" s="254" t="s">
        <v>254</v>
      </c>
      <c r="BR65" s="254" t="s">
        <v>296</v>
      </c>
      <c r="BS65" s="289" t="s">
        <v>566</v>
      </c>
      <c r="BT65" s="254"/>
    </row>
    <row r="66" spans="1:72" s="69" customFormat="1" ht="84" x14ac:dyDescent="0.25">
      <c r="A66" s="60" t="s">
        <v>376</v>
      </c>
      <c r="B66" s="61" t="s">
        <v>13</v>
      </c>
      <c r="C66" s="60" t="s">
        <v>14</v>
      </c>
      <c r="D66" s="60" t="s">
        <v>255</v>
      </c>
      <c r="E66" s="60" t="s">
        <v>296</v>
      </c>
      <c r="F66" s="60" t="s">
        <v>577</v>
      </c>
      <c r="G66" s="62">
        <v>3602</v>
      </c>
      <c r="H66" s="60" t="s">
        <v>201</v>
      </c>
      <c r="I66" s="60" t="s">
        <v>659</v>
      </c>
      <c r="J66" s="60" t="s">
        <v>1604</v>
      </c>
      <c r="K66" s="60" t="s">
        <v>1374</v>
      </c>
      <c r="L66" s="60" t="s">
        <v>921</v>
      </c>
      <c r="M66" s="62">
        <v>3602027</v>
      </c>
      <c r="N66" s="60" t="s">
        <v>922</v>
      </c>
      <c r="O66" s="62">
        <v>360202700</v>
      </c>
      <c r="P66" s="64">
        <v>1</v>
      </c>
      <c r="Q66" s="238">
        <v>0</v>
      </c>
      <c r="R66" s="219">
        <f t="shared" si="11"/>
        <v>0</v>
      </c>
      <c r="S66" s="64">
        <v>1</v>
      </c>
      <c r="T66" s="238"/>
      <c r="U66" s="219">
        <f t="shared" si="12"/>
        <v>0</v>
      </c>
      <c r="V66" s="64">
        <v>1</v>
      </c>
      <c r="W66" s="238"/>
      <c r="X66" s="219">
        <f t="shared" si="13"/>
        <v>0</v>
      </c>
      <c r="Y66" s="64">
        <v>1</v>
      </c>
      <c r="Z66" s="238"/>
      <c r="AA66" s="219">
        <f t="shared" si="14"/>
        <v>0</v>
      </c>
      <c r="AB66" s="64">
        <v>1</v>
      </c>
      <c r="AC66" s="238">
        <f t="shared" si="15"/>
        <v>0</v>
      </c>
      <c r="AD66" s="219">
        <f t="shared" si="16"/>
        <v>0</v>
      </c>
      <c r="AE66" s="60" t="s">
        <v>1918</v>
      </c>
      <c r="AF66" s="60" t="s">
        <v>2146</v>
      </c>
      <c r="AG66" s="65" t="s">
        <v>2177</v>
      </c>
      <c r="AH66" s="60" t="s">
        <v>1924</v>
      </c>
      <c r="AI66" s="60" t="s">
        <v>1186</v>
      </c>
      <c r="AJ66" s="60"/>
      <c r="AK66" s="66" t="s">
        <v>1921</v>
      </c>
      <c r="AL66" s="66" t="s">
        <v>1795</v>
      </c>
      <c r="AM66" s="67">
        <v>16500000</v>
      </c>
      <c r="AN66" s="67">
        <v>0</v>
      </c>
      <c r="AO66" s="67">
        <v>0</v>
      </c>
      <c r="AP66" s="67">
        <v>0</v>
      </c>
      <c r="AQ66" s="22">
        <f>AP66/AM66</f>
        <v>0</v>
      </c>
      <c r="AR66" s="22">
        <f>AN66/AM66</f>
        <v>0</v>
      </c>
      <c r="AS66" s="60" t="s">
        <v>1922</v>
      </c>
      <c r="AT66" s="68"/>
      <c r="AU66" s="60"/>
      <c r="AV66" s="60"/>
      <c r="AW66" s="60"/>
      <c r="AX66" s="67">
        <v>16500000</v>
      </c>
      <c r="AY66" s="67">
        <v>0</v>
      </c>
      <c r="AZ66" s="67">
        <v>0</v>
      </c>
      <c r="BA66" s="67">
        <v>0</v>
      </c>
      <c r="BB66" s="67">
        <v>0</v>
      </c>
      <c r="BC66" s="67">
        <v>0</v>
      </c>
      <c r="BD66" s="67">
        <v>0</v>
      </c>
      <c r="BE66" s="67">
        <v>0</v>
      </c>
      <c r="BF66" s="67">
        <v>0</v>
      </c>
      <c r="BG66" s="67">
        <v>0</v>
      </c>
      <c r="BH66" s="67">
        <v>0</v>
      </c>
      <c r="BI66" s="67">
        <v>0</v>
      </c>
      <c r="BJ66" s="67">
        <v>0</v>
      </c>
      <c r="BK66" s="67">
        <v>0</v>
      </c>
      <c r="BL66" s="67">
        <v>0</v>
      </c>
      <c r="BM66" s="67">
        <v>0</v>
      </c>
      <c r="BN66" s="67">
        <f t="shared" si="17"/>
        <v>16500000</v>
      </c>
      <c r="BO66" s="239"/>
      <c r="BP66" s="239"/>
      <c r="BQ66" s="239" t="s">
        <v>254</v>
      </c>
      <c r="BR66" s="239" t="s">
        <v>296</v>
      </c>
      <c r="BS66" s="290" t="s">
        <v>566</v>
      </c>
      <c r="BT66" s="239"/>
    </row>
    <row r="67" spans="1:72" s="69" customFormat="1" ht="60" x14ac:dyDescent="0.25">
      <c r="A67" s="254" t="s">
        <v>377</v>
      </c>
      <c r="B67" s="255" t="s">
        <v>13</v>
      </c>
      <c r="C67" s="254" t="s">
        <v>7</v>
      </c>
      <c r="D67" s="254" t="s">
        <v>255</v>
      </c>
      <c r="E67" s="254" t="s">
        <v>296</v>
      </c>
      <c r="F67" s="254" t="s">
        <v>577</v>
      </c>
      <c r="G67" s="256">
        <v>3602</v>
      </c>
      <c r="H67" s="254" t="s">
        <v>200</v>
      </c>
      <c r="I67" s="294" t="s">
        <v>660</v>
      </c>
      <c r="J67" s="254" t="s">
        <v>1613</v>
      </c>
      <c r="K67" s="294" t="s">
        <v>1375</v>
      </c>
      <c r="L67" s="254" t="s">
        <v>921</v>
      </c>
      <c r="M67" s="256">
        <v>3602027</v>
      </c>
      <c r="N67" s="254" t="s">
        <v>922</v>
      </c>
      <c r="O67" s="256">
        <v>360202700</v>
      </c>
      <c r="P67" s="258">
        <v>1</v>
      </c>
      <c r="Q67" s="259">
        <v>0.5</v>
      </c>
      <c r="R67" s="223">
        <f t="shared" si="11"/>
        <v>0.5</v>
      </c>
      <c r="S67" s="258">
        <v>1</v>
      </c>
      <c r="T67" s="259"/>
      <c r="U67" s="223">
        <f t="shared" si="12"/>
        <v>0</v>
      </c>
      <c r="V67" s="258">
        <v>1</v>
      </c>
      <c r="W67" s="259"/>
      <c r="X67" s="223">
        <f t="shared" si="13"/>
        <v>0</v>
      </c>
      <c r="Y67" s="258">
        <v>1</v>
      </c>
      <c r="Z67" s="259"/>
      <c r="AA67" s="223">
        <f t="shared" si="14"/>
        <v>0</v>
      </c>
      <c r="AB67" s="258">
        <v>1</v>
      </c>
      <c r="AC67" s="259">
        <f t="shared" si="15"/>
        <v>0.5</v>
      </c>
      <c r="AD67" s="223">
        <f t="shared" si="16"/>
        <v>0.5</v>
      </c>
      <c r="AE67" s="260" t="s">
        <v>200</v>
      </c>
      <c r="AF67" s="260" t="s">
        <v>1204</v>
      </c>
      <c r="AG67" s="260" t="s">
        <v>1204</v>
      </c>
      <c r="AH67" s="254"/>
      <c r="AI67" s="254" t="s">
        <v>1186</v>
      </c>
      <c r="AJ67" s="254"/>
      <c r="AK67" s="261" t="s">
        <v>200</v>
      </c>
      <c r="AL67" s="261" t="s">
        <v>1204</v>
      </c>
      <c r="AM67" s="262">
        <v>0</v>
      </c>
      <c r="AN67" s="262">
        <v>0</v>
      </c>
      <c r="AO67" s="262">
        <v>0</v>
      </c>
      <c r="AP67" s="262">
        <v>0</v>
      </c>
      <c r="AQ67" s="263" t="s">
        <v>1204</v>
      </c>
      <c r="AR67" s="263" t="s">
        <v>1204</v>
      </c>
      <c r="AS67" s="254" t="s">
        <v>1204</v>
      </c>
      <c r="AT67" s="264"/>
      <c r="AU67" s="254"/>
      <c r="AV67" s="254"/>
      <c r="AW67" s="254"/>
      <c r="AX67" s="262">
        <v>0</v>
      </c>
      <c r="AY67" s="262">
        <v>0</v>
      </c>
      <c r="AZ67" s="262">
        <v>0</v>
      </c>
      <c r="BA67" s="262">
        <v>0</v>
      </c>
      <c r="BB67" s="262">
        <v>0</v>
      </c>
      <c r="BC67" s="262">
        <v>0</v>
      </c>
      <c r="BD67" s="262">
        <v>0</v>
      </c>
      <c r="BE67" s="262">
        <v>0</v>
      </c>
      <c r="BF67" s="262">
        <v>0</v>
      </c>
      <c r="BG67" s="262">
        <v>0</v>
      </c>
      <c r="BH67" s="262">
        <v>0</v>
      </c>
      <c r="BI67" s="262">
        <v>0</v>
      </c>
      <c r="BJ67" s="262">
        <v>0</v>
      </c>
      <c r="BK67" s="262">
        <v>0</v>
      </c>
      <c r="BL67" s="262">
        <v>0</v>
      </c>
      <c r="BM67" s="262">
        <v>0</v>
      </c>
      <c r="BN67" s="262">
        <f t="shared" si="17"/>
        <v>0</v>
      </c>
      <c r="BO67" s="254"/>
      <c r="BP67" s="254"/>
      <c r="BQ67" s="254" t="s">
        <v>254</v>
      </c>
      <c r="BR67" s="254" t="s">
        <v>296</v>
      </c>
      <c r="BS67" s="289" t="s">
        <v>566</v>
      </c>
      <c r="BT67" s="254"/>
    </row>
    <row r="68" spans="1:72" s="98" customFormat="1" ht="60" x14ac:dyDescent="0.25">
      <c r="A68" s="60" t="s">
        <v>378</v>
      </c>
      <c r="B68" s="61" t="s">
        <v>13</v>
      </c>
      <c r="C68" s="60" t="s">
        <v>1204</v>
      </c>
      <c r="D68" s="60" t="s">
        <v>255</v>
      </c>
      <c r="E68" s="60" t="s">
        <v>296</v>
      </c>
      <c r="F68" s="60" t="s">
        <v>578</v>
      </c>
      <c r="G68" s="62">
        <v>3604</v>
      </c>
      <c r="H68" s="60" t="s">
        <v>201</v>
      </c>
      <c r="I68" s="60" t="s">
        <v>661</v>
      </c>
      <c r="J68" s="60" t="s">
        <v>1605</v>
      </c>
      <c r="K68" s="60" t="s">
        <v>1376</v>
      </c>
      <c r="L68" s="60" t="s">
        <v>923</v>
      </c>
      <c r="M68" s="62">
        <v>3604014</v>
      </c>
      <c r="N68" s="60" t="s">
        <v>924</v>
      </c>
      <c r="O68" s="62">
        <v>360401400</v>
      </c>
      <c r="P68" s="64">
        <v>0.5</v>
      </c>
      <c r="Q68" s="238">
        <v>0</v>
      </c>
      <c r="R68" s="219">
        <f t="shared" si="11"/>
        <v>0</v>
      </c>
      <c r="S68" s="64">
        <v>0.5</v>
      </c>
      <c r="T68" s="238"/>
      <c r="U68" s="219">
        <f t="shared" si="12"/>
        <v>0</v>
      </c>
      <c r="V68" s="112">
        <v>0</v>
      </c>
      <c r="W68" s="238"/>
      <c r="X68" s="219">
        <f t="shared" si="13"/>
        <v>0</v>
      </c>
      <c r="Y68" s="112">
        <v>0</v>
      </c>
      <c r="Z68" s="238"/>
      <c r="AA68" s="219">
        <f t="shared" si="14"/>
        <v>0</v>
      </c>
      <c r="AB68" s="64">
        <f>P68+S68+V68+Y68</f>
        <v>1</v>
      </c>
      <c r="AC68" s="238">
        <f t="shared" si="15"/>
        <v>0</v>
      </c>
      <c r="AD68" s="219">
        <f t="shared" si="16"/>
        <v>0</v>
      </c>
      <c r="AE68" s="60" t="s">
        <v>1918</v>
      </c>
      <c r="AF68" s="60" t="s">
        <v>2146</v>
      </c>
      <c r="AG68" s="65" t="s">
        <v>2177</v>
      </c>
      <c r="AH68" s="60" t="s">
        <v>1923</v>
      </c>
      <c r="AI68" s="60" t="s">
        <v>1186</v>
      </c>
      <c r="AJ68" s="60"/>
      <c r="AK68" s="66" t="s">
        <v>1939</v>
      </c>
      <c r="AL68" s="66" t="s">
        <v>1795</v>
      </c>
      <c r="AM68" s="67">
        <v>16500000</v>
      </c>
      <c r="AN68" s="67">
        <v>0</v>
      </c>
      <c r="AO68" s="67">
        <v>0</v>
      </c>
      <c r="AP68" s="67">
        <v>0</v>
      </c>
      <c r="AQ68" s="22">
        <f>AP68/AM68</f>
        <v>0</v>
      </c>
      <c r="AR68" s="22">
        <f>AN68/AM68</f>
        <v>0</v>
      </c>
      <c r="AS68" s="60" t="s">
        <v>1922</v>
      </c>
      <c r="AT68" s="68"/>
      <c r="AU68" s="60"/>
      <c r="AV68" s="60"/>
      <c r="AW68" s="60"/>
      <c r="AX68" s="67">
        <v>16500000</v>
      </c>
      <c r="AY68" s="67">
        <v>0</v>
      </c>
      <c r="AZ68" s="67">
        <v>0</v>
      </c>
      <c r="BA68" s="67">
        <v>0</v>
      </c>
      <c r="BB68" s="67">
        <v>0</v>
      </c>
      <c r="BC68" s="67">
        <v>0</v>
      </c>
      <c r="BD68" s="67">
        <v>0</v>
      </c>
      <c r="BE68" s="67">
        <v>0</v>
      </c>
      <c r="BF68" s="67">
        <v>0</v>
      </c>
      <c r="BG68" s="67">
        <v>0</v>
      </c>
      <c r="BH68" s="67">
        <v>0</v>
      </c>
      <c r="BI68" s="67">
        <v>0</v>
      </c>
      <c r="BJ68" s="67">
        <v>0</v>
      </c>
      <c r="BK68" s="67">
        <v>0</v>
      </c>
      <c r="BL68" s="67">
        <v>0</v>
      </c>
      <c r="BM68" s="67">
        <v>0</v>
      </c>
      <c r="BN68" s="67">
        <f t="shared" si="17"/>
        <v>16500000</v>
      </c>
      <c r="BO68" s="239"/>
      <c r="BP68" s="239"/>
      <c r="BQ68" s="239" t="s">
        <v>254</v>
      </c>
      <c r="BR68" s="239" t="s">
        <v>296</v>
      </c>
      <c r="BS68" s="290" t="s">
        <v>566</v>
      </c>
      <c r="BT68" s="239"/>
    </row>
    <row r="69" spans="1:72" s="69" customFormat="1" ht="48" x14ac:dyDescent="0.25">
      <c r="A69" s="60" t="s">
        <v>379</v>
      </c>
      <c r="B69" s="60" t="s">
        <v>7</v>
      </c>
      <c r="C69" s="60" t="s">
        <v>1204</v>
      </c>
      <c r="D69" s="60" t="s">
        <v>261</v>
      </c>
      <c r="E69" s="60" t="s">
        <v>251</v>
      </c>
      <c r="F69" s="60" t="s">
        <v>579</v>
      </c>
      <c r="G69" s="62" t="s">
        <v>596</v>
      </c>
      <c r="H69" s="60" t="s">
        <v>201</v>
      </c>
      <c r="I69" s="60" t="s">
        <v>662</v>
      </c>
      <c r="J69" s="60" t="s">
        <v>1614</v>
      </c>
      <c r="K69" s="60" t="s">
        <v>1377</v>
      </c>
      <c r="L69" s="60" t="s">
        <v>925</v>
      </c>
      <c r="M69" s="107" t="s">
        <v>926</v>
      </c>
      <c r="N69" s="60" t="s">
        <v>927</v>
      </c>
      <c r="O69" s="107" t="s">
        <v>928</v>
      </c>
      <c r="P69" s="108">
        <v>0</v>
      </c>
      <c r="Q69" s="295">
        <v>0</v>
      </c>
      <c r="R69" s="219" t="e">
        <f t="shared" ref="R69:R158" si="21">Q69/P69</f>
        <v>#DIV/0!</v>
      </c>
      <c r="S69" s="108">
        <v>0.1</v>
      </c>
      <c r="T69" s="295"/>
      <c r="U69" s="219">
        <f t="shared" ref="U69:U158" si="22">T69/M69</f>
        <v>0</v>
      </c>
      <c r="V69" s="108">
        <v>0.3</v>
      </c>
      <c r="W69" s="295"/>
      <c r="X69" s="219" t="e">
        <f t="shared" ref="X69:X158" si="23">W69/P69</f>
        <v>#DIV/0!</v>
      </c>
      <c r="Y69" s="108">
        <v>0.6</v>
      </c>
      <c r="Z69" s="295"/>
      <c r="AA69" s="219">
        <f t="shared" ref="AA69:AA158" si="24">Z69/S69</f>
        <v>0</v>
      </c>
      <c r="AB69" s="108">
        <f>P69+S69+V69+Y69</f>
        <v>1</v>
      </c>
      <c r="AC69" s="238">
        <f t="shared" ref="AC69:AC158" si="25">Q69+T69+W69+Z69</f>
        <v>0</v>
      </c>
      <c r="AD69" s="219">
        <f t="shared" ref="AD69:AD158" si="26">AC69/AB69</f>
        <v>0</v>
      </c>
      <c r="AE69" s="60" t="s">
        <v>1805</v>
      </c>
      <c r="AF69" s="60" t="s">
        <v>1806</v>
      </c>
      <c r="AG69" s="65" t="s">
        <v>2177</v>
      </c>
      <c r="AH69" s="60" t="s">
        <v>1807</v>
      </c>
      <c r="AI69" s="60" t="s">
        <v>1208</v>
      </c>
      <c r="AJ69" s="60"/>
      <c r="AK69" s="66" t="s">
        <v>1808</v>
      </c>
      <c r="AL69" s="66" t="s">
        <v>1809</v>
      </c>
      <c r="AM69" s="67">
        <f>60000000+4000000</f>
        <v>64000000</v>
      </c>
      <c r="AN69" s="67">
        <v>0</v>
      </c>
      <c r="AO69" s="67">
        <v>0</v>
      </c>
      <c r="AP69" s="67">
        <v>0</v>
      </c>
      <c r="AQ69" s="22">
        <f>AP69/AM69</f>
        <v>0</v>
      </c>
      <c r="AR69" s="22">
        <f>AN69/AM69</f>
        <v>0</v>
      </c>
      <c r="AS69" s="60" t="s">
        <v>1813</v>
      </c>
      <c r="AT69" s="68"/>
      <c r="AU69" s="60"/>
      <c r="AV69" s="60"/>
      <c r="AW69" s="60"/>
      <c r="AX69" s="67">
        <v>4000000</v>
      </c>
      <c r="AY69" s="67">
        <v>60000000</v>
      </c>
      <c r="AZ69" s="67">
        <v>0</v>
      </c>
      <c r="BA69" s="67">
        <v>0</v>
      </c>
      <c r="BB69" s="67">
        <v>0</v>
      </c>
      <c r="BC69" s="67">
        <v>0</v>
      </c>
      <c r="BD69" s="67">
        <v>0</v>
      </c>
      <c r="BE69" s="67">
        <v>0</v>
      </c>
      <c r="BF69" s="67">
        <v>0</v>
      </c>
      <c r="BG69" s="67">
        <v>0</v>
      </c>
      <c r="BH69" s="67">
        <v>0</v>
      </c>
      <c r="BI69" s="67">
        <v>0</v>
      </c>
      <c r="BJ69" s="67">
        <v>0</v>
      </c>
      <c r="BK69" s="67">
        <v>0</v>
      </c>
      <c r="BL69" s="67">
        <v>0</v>
      </c>
      <c r="BM69" s="67">
        <v>0</v>
      </c>
      <c r="BN69" s="67">
        <f t="shared" ref="BN69:BN158" si="27">AX69+AY69+AZ69+BA69+BB69+BC69+BD69+BE69+BF69+BG69+BH69+BI69+BJ69+BK69+BL69+BM69</f>
        <v>64000000</v>
      </c>
      <c r="BO69" s="239" t="s">
        <v>253</v>
      </c>
      <c r="BP69" s="239" t="s">
        <v>1259</v>
      </c>
      <c r="BQ69" s="239" t="s">
        <v>254</v>
      </c>
      <c r="BR69" s="239" t="s">
        <v>251</v>
      </c>
      <c r="BS69" s="239" t="s">
        <v>292</v>
      </c>
      <c r="BT69" s="239" t="s">
        <v>1235</v>
      </c>
    </row>
    <row r="70" spans="1:72" s="69" customFormat="1" ht="48" x14ac:dyDescent="0.25">
      <c r="A70" s="254" t="s">
        <v>380</v>
      </c>
      <c r="B70" s="254" t="s">
        <v>7</v>
      </c>
      <c r="C70" s="254" t="s">
        <v>1204</v>
      </c>
      <c r="D70" s="254" t="s">
        <v>261</v>
      </c>
      <c r="E70" s="254" t="s">
        <v>251</v>
      </c>
      <c r="F70" s="254" t="s">
        <v>579</v>
      </c>
      <c r="G70" s="256" t="s">
        <v>596</v>
      </c>
      <c r="H70" s="254" t="s">
        <v>200</v>
      </c>
      <c r="I70" s="254" t="s">
        <v>663</v>
      </c>
      <c r="J70" s="254" t="s">
        <v>1615</v>
      </c>
      <c r="K70" s="254" t="s">
        <v>1378</v>
      </c>
      <c r="L70" s="254" t="s">
        <v>929</v>
      </c>
      <c r="M70" s="296" t="s">
        <v>930</v>
      </c>
      <c r="N70" s="254" t="s">
        <v>931</v>
      </c>
      <c r="O70" s="296" t="s">
        <v>932</v>
      </c>
      <c r="P70" s="297">
        <v>1</v>
      </c>
      <c r="Q70" s="298">
        <v>0</v>
      </c>
      <c r="R70" s="223">
        <f t="shared" si="21"/>
        <v>0</v>
      </c>
      <c r="S70" s="297">
        <v>1</v>
      </c>
      <c r="T70" s="298"/>
      <c r="U70" s="223">
        <f t="shared" si="22"/>
        <v>0</v>
      </c>
      <c r="V70" s="297">
        <v>1</v>
      </c>
      <c r="W70" s="298"/>
      <c r="X70" s="223">
        <f t="shared" si="23"/>
        <v>0</v>
      </c>
      <c r="Y70" s="297">
        <v>1</v>
      </c>
      <c r="Z70" s="298"/>
      <c r="AA70" s="223">
        <f t="shared" si="24"/>
        <v>0</v>
      </c>
      <c r="AB70" s="297">
        <v>1</v>
      </c>
      <c r="AC70" s="259">
        <f t="shared" si="25"/>
        <v>0</v>
      </c>
      <c r="AD70" s="223">
        <f t="shared" si="26"/>
        <v>0</v>
      </c>
      <c r="AE70" s="260" t="s">
        <v>200</v>
      </c>
      <c r="AF70" s="260" t="s">
        <v>1204</v>
      </c>
      <c r="AG70" s="260" t="s">
        <v>1204</v>
      </c>
      <c r="AH70" s="254" t="s">
        <v>1206</v>
      </c>
      <c r="AI70" s="254" t="s">
        <v>1212</v>
      </c>
      <c r="AJ70" s="254"/>
      <c r="AK70" s="261" t="s">
        <v>200</v>
      </c>
      <c r="AL70" s="261" t="s">
        <v>1204</v>
      </c>
      <c r="AM70" s="262">
        <v>0</v>
      </c>
      <c r="AN70" s="262">
        <v>0</v>
      </c>
      <c r="AO70" s="262">
        <v>0</v>
      </c>
      <c r="AP70" s="262">
        <v>0</v>
      </c>
      <c r="AQ70" s="263" t="s">
        <v>1204</v>
      </c>
      <c r="AR70" s="263" t="s">
        <v>1204</v>
      </c>
      <c r="AS70" s="254" t="s">
        <v>1204</v>
      </c>
      <c r="AT70" s="264"/>
      <c r="AU70" s="254"/>
      <c r="AV70" s="254"/>
      <c r="AW70" s="254"/>
      <c r="AX70" s="262">
        <v>0</v>
      </c>
      <c r="AY70" s="262">
        <v>0</v>
      </c>
      <c r="AZ70" s="262">
        <v>0</v>
      </c>
      <c r="BA70" s="262">
        <v>0</v>
      </c>
      <c r="BB70" s="262">
        <v>0</v>
      </c>
      <c r="BC70" s="262">
        <v>0</v>
      </c>
      <c r="BD70" s="262">
        <v>0</v>
      </c>
      <c r="BE70" s="262">
        <v>0</v>
      </c>
      <c r="BF70" s="262">
        <v>0</v>
      </c>
      <c r="BG70" s="262">
        <v>0</v>
      </c>
      <c r="BH70" s="262">
        <v>0</v>
      </c>
      <c r="BI70" s="262">
        <v>0</v>
      </c>
      <c r="BJ70" s="262">
        <v>0</v>
      </c>
      <c r="BK70" s="262">
        <v>0</v>
      </c>
      <c r="BL70" s="262">
        <v>0</v>
      </c>
      <c r="BM70" s="262">
        <v>0</v>
      </c>
      <c r="BN70" s="262">
        <f t="shared" si="27"/>
        <v>0</v>
      </c>
      <c r="BO70" s="254" t="s">
        <v>275</v>
      </c>
      <c r="BP70" s="254" t="s">
        <v>1260</v>
      </c>
      <c r="BQ70" s="254" t="s">
        <v>254</v>
      </c>
      <c r="BR70" s="254" t="s">
        <v>251</v>
      </c>
      <c r="BS70" s="254" t="s">
        <v>305</v>
      </c>
      <c r="BT70" s="254" t="s">
        <v>1204</v>
      </c>
    </row>
    <row r="71" spans="1:72" s="98" customFormat="1" ht="72" x14ac:dyDescent="0.25">
      <c r="A71" s="241" t="s">
        <v>381</v>
      </c>
      <c r="B71" s="241" t="s">
        <v>7</v>
      </c>
      <c r="C71" s="241" t="s">
        <v>14</v>
      </c>
      <c r="D71" s="241" t="s">
        <v>261</v>
      </c>
      <c r="E71" s="242" t="s">
        <v>251</v>
      </c>
      <c r="F71" s="242" t="s">
        <v>580</v>
      </c>
      <c r="G71" s="243" t="s">
        <v>597</v>
      </c>
      <c r="H71" s="241" t="s">
        <v>201</v>
      </c>
      <c r="I71" s="299" t="s">
        <v>664</v>
      </c>
      <c r="J71" s="241" t="s">
        <v>1617</v>
      </c>
      <c r="K71" s="299" t="s">
        <v>1379</v>
      </c>
      <c r="L71" s="242" t="s">
        <v>933</v>
      </c>
      <c r="M71" s="300" t="s">
        <v>934</v>
      </c>
      <c r="N71" s="241" t="s">
        <v>935</v>
      </c>
      <c r="O71" s="300" t="s">
        <v>936</v>
      </c>
      <c r="P71" s="301">
        <v>0</v>
      </c>
      <c r="Q71" s="302">
        <v>0</v>
      </c>
      <c r="R71" s="221" t="e">
        <f t="shared" si="21"/>
        <v>#DIV/0!</v>
      </c>
      <c r="S71" s="301">
        <v>0</v>
      </c>
      <c r="T71" s="302"/>
      <c r="U71" s="221">
        <f t="shared" si="22"/>
        <v>0</v>
      </c>
      <c r="V71" s="301">
        <v>0.7</v>
      </c>
      <c r="W71" s="302"/>
      <c r="X71" s="221" t="e">
        <f t="shared" si="23"/>
        <v>#DIV/0!</v>
      </c>
      <c r="Y71" s="301">
        <v>1</v>
      </c>
      <c r="Z71" s="302"/>
      <c r="AA71" s="221" t="e">
        <f t="shared" si="24"/>
        <v>#DIV/0!</v>
      </c>
      <c r="AB71" s="303">
        <v>1</v>
      </c>
      <c r="AC71" s="247">
        <f t="shared" si="25"/>
        <v>0</v>
      </c>
      <c r="AD71" s="221">
        <f t="shared" si="26"/>
        <v>0</v>
      </c>
      <c r="AE71" s="242" t="s">
        <v>1826</v>
      </c>
      <c r="AF71" s="249" t="s">
        <v>1204</v>
      </c>
      <c r="AG71" s="249" t="s">
        <v>1204</v>
      </c>
      <c r="AH71" s="299" t="s">
        <v>1207</v>
      </c>
      <c r="AI71" s="241" t="s">
        <v>1223</v>
      </c>
      <c r="AJ71" s="241"/>
      <c r="AK71" s="250" t="s">
        <v>1826</v>
      </c>
      <c r="AL71" s="250" t="s">
        <v>1204</v>
      </c>
      <c r="AM71" s="251">
        <v>0</v>
      </c>
      <c r="AN71" s="251">
        <v>0</v>
      </c>
      <c r="AO71" s="251">
        <v>0</v>
      </c>
      <c r="AP71" s="251">
        <v>0</v>
      </c>
      <c r="AQ71" s="222" t="e">
        <f t="shared" ref="AQ71:AQ76" si="28">AP71/AM71</f>
        <v>#DIV/0!</v>
      </c>
      <c r="AR71" s="222" t="e">
        <f t="shared" ref="AR71:AR76" si="29">AN71/AM71</f>
        <v>#DIV/0!</v>
      </c>
      <c r="AS71" s="241"/>
      <c r="AT71" s="252"/>
      <c r="AU71" s="241"/>
      <c r="AV71" s="241"/>
      <c r="AW71" s="241"/>
      <c r="AX71" s="251">
        <v>0</v>
      </c>
      <c r="AY71" s="251">
        <v>0</v>
      </c>
      <c r="AZ71" s="251">
        <v>0</v>
      </c>
      <c r="BA71" s="251">
        <v>0</v>
      </c>
      <c r="BB71" s="251">
        <v>0</v>
      </c>
      <c r="BC71" s="251">
        <v>0</v>
      </c>
      <c r="BD71" s="251">
        <v>0</v>
      </c>
      <c r="BE71" s="251">
        <v>0</v>
      </c>
      <c r="BF71" s="251">
        <v>0</v>
      </c>
      <c r="BG71" s="251">
        <v>0</v>
      </c>
      <c r="BH71" s="251">
        <v>0</v>
      </c>
      <c r="BI71" s="251">
        <v>0</v>
      </c>
      <c r="BJ71" s="251">
        <v>0</v>
      </c>
      <c r="BK71" s="251">
        <v>0</v>
      </c>
      <c r="BL71" s="251">
        <v>0</v>
      </c>
      <c r="BM71" s="251">
        <v>0</v>
      </c>
      <c r="BN71" s="251">
        <f t="shared" si="27"/>
        <v>0</v>
      </c>
      <c r="BO71" s="253" t="s">
        <v>253</v>
      </c>
      <c r="BP71" s="253" t="s">
        <v>1259</v>
      </c>
      <c r="BQ71" s="253" t="s">
        <v>254</v>
      </c>
      <c r="BR71" s="253" t="s">
        <v>251</v>
      </c>
      <c r="BS71" s="253" t="s">
        <v>305</v>
      </c>
      <c r="BT71" s="253" t="s">
        <v>1235</v>
      </c>
    </row>
    <row r="72" spans="1:72" s="83" customFormat="1" ht="48" x14ac:dyDescent="0.25">
      <c r="A72" s="60" t="s">
        <v>382</v>
      </c>
      <c r="B72" s="60" t="s">
        <v>7</v>
      </c>
      <c r="C72" s="60" t="s">
        <v>14</v>
      </c>
      <c r="D72" s="60" t="s">
        <v>261</v>
      </c>
      <c r="E72" s="60" t="s">
        <v>251</v>
      </c>
      <c r="F72" s="60" t="s">
        <v>580</v>
      </c>
      <c r="G72" s="62" t="s">
        <v>597</v>
      </c>
      <c r="H72" s="60" t="s">
        <v>201</v>
      </c>
      <c r="I72" s="60" t="s">
        <v>665</v>
      </c>
      <c r="J72" s="60" t="s">
        <v>1616</v>
      </c>
      <c r="K72" s="80" t="s">
        <v>1380</v>
      </c>
      <c r="L72" s="60" t="s">
        <v>937</v>
      </c>
      <c r="M72" s="107" t="s">
        <v>938</v>
      </c>
      <c r="N72" s="60" t="s">
        <v>939</v>
      </c>
      <c r="O72" s="107" t="s">
        <v>940</v>
      </c>
      <c r="P72" s="108">
        <v>0</v>
      </c>
      <c r="Q72" s="295">
        <v>0</v>
      </c>
      <c r="R72" s="219" t="e">
        <f t="shared" si="21"/>
        <v>#DIV/0!</v>
      </c>
      <c r="S72" s="108">
        <v>0.7</v>
      </c>
      <c r="T72" s="295"/>
      <c r="U72" s="219">
        <f t="shared" si="22"/>
        <v>0</v>
      </c>
      <c r="V72" s="108">
        <v>0.3</v>
      </c>
      <c r="W72" s="295"/>
      <c r="X72" s="219" t="e">
        <f t="shared" si="23"/>
        <v>#DIV/0!</v>
      </c>
      <c r="Y72" s="108">
        <v>0</v>
      </c>
      <c r="Z72" s="295"/>
      <c r="AA72" s="219">
        <f t="shared" si="24"/>
        <v>0</v>
      </c>
      <c r="AB72" s="108">
        <f t="shared" ref="AB72:AB77" si="30">P72+S72+V72+Y72</f>
        <v>1</v>
      </c>
      <c r="AC72" s="238">
        <f t="shared" si="25"/>
        <v>0</v>
      </c>
      <c r="AD72" s="219">
        <f t="shared" si="26"/>
        <v>0</v>
      </c>
      <c r="AE72" s="60" t="s">
        <v>1805</v>
      </c>
      <c r="AF72" s="60" t="s">
        <v>1806</v>
      </c>
      <c r="AG72" s="65" t="s">
        <v>2177</v>
      </c>
      <c r="AH72" s="60" t="s">
        <v>1810</v>
      </c>
      <c r="AI72" s="60" t="s">
        <v>1223</v>
      </c>
      <c r="AJ72" s="60"/>
      <c r="AK72" s="66" t="s">
        <v>1811</v>
      </c>
      <c r="AL72" s="66" t="s">
        <v>1795</v>
      </c>
      <c r="AM72" s="67">
        <v>20000000</v>
      </c>
      <c r="AN72" s="67">
        <v>0</v>
      </c>
      <c r="AO72" s="67">
        <v>0</v>
      </c>
      <c r="AP72" s="67">
        <v>0</v>
      </c>
      <c r="AQ72" s="22">
        <f t="shared" si="28"/>
        <v>0</v>
      </c>
      <c r="AR72" s="22">
        <f t="shared" si="29"/>
        <v>0</v>
      </c>
      <c r="AS72" s="60" t="s">
        <v>1812</v>
      </c>
      <c r="AT72" s="68"/>
      <c r="AU72" s="60"/>
      <c r="AV72" s="60"/>
      <c r="AW72" s="60"/>
      <c r="AX72" s="67">
        <v>20000000</v>
      </c>
      <c r="AY72" s="67">
        <v>0</v>
      </c>
      <c r="AZ72" s="67">
        <v>0</v>
      </c>
      <c r="BA72" s="67">
        <v>0</v>
      </c>
      <c r="BB72" s="67">
        <v>0</v>
      </c>
      <c r="BC72" s="67">
        <v>0</v>
      </c>
      <c r="BD72" s="67">
        <v>0</v>
      </c>
      <c r="BE72" s="67">
        <v>0</v>
      </c>
      <c r="BF72" s="67">
        <v>0</v>
      </c>
      <c r="BG72" s="67">
        <v>0</v>
      </c>
      <c r="BH72" s="67">
        <v>0</v>
      </c>
      <c r="BI72" s="67">
        <v>0</v>
      </c>
      <c r="BJ72" s="67">
        <v>0</v>
      </c>
      <c r="BK72" s="67">
        <v>0</v>
      </c>
      <c r="BL72" s="67">
        <v>0</v>
      </c>
      <c r="BM72" s="67">
        <v>0</v>
      </c>
      <c r="BN72" s="67">
        <f t="shared" si="27"/>
        <v>20000000</v>
      </c>
      <c r="BO72" s="239" t="s">
        <v>253</v>
      </c>
      <c r="BP72" s="239" t="s">
        <v>1259</v>
      </c>
      <c r="BQ72" s="239" t="s">
        <v>254</v>
      </c>
      <c r="BR72" s="239" t="s">
        <v>251</v>
      </c>
      <c r="BS72" s="239" t="s">
        <v>305</v>
      </c>
      <c r="BT72" s="239" t="s">
        <v>1235</v>
      </c>
    </row>
    <row r="73" spans="1:72" s="83" customFormat="1" ht="72" x14ac:dyDescent="0.25">
      <c r="A73" s="241" t="s">
        <v>383</v>
      </c>
      <c r="B73" s="241" t="s">
        <v>14</v>
      </c>
      <c r="C73" s="241" t="s">
        <v>7</v>
      </c>
      <c r="D73" s="241" t="s">
        <v>261</v>
      </c>
      <c r="E73" s="242" t="s">
        <v>251</v>
      </c>
      <c r="F73" s="242" t="s">
        <v>580</v>
      </c>
      <c r="G73" s="243" t="s">
        <v>597</v>
      </c>
      <c r="H73" s="241" t="s">
        <v>201</v>
      </c>
      <c r="I73" s="241" t="s">
        <v>666</v>
      </c>
      <c r="J73" s="241" t="s">
        <v>1618</v>
      </c>
      <c r="K73" s="241" t="s">
        <v>1381</v>
      </c>
      <c r="L73" s="241" t="s">
        <v>941</v>
      </c>
      <c r="M73" s="300" t="s">
        <v>942</v>
      </c>
      <c r="N73" s="241" t="s">
        <v>943</v>
      </c>
      <c r="O73" s="300" t="s">
        <v>944</v>
      </c>
      <c r="P73" s="248">
        <v>0</v>
      </c>
      <c r="Q73" s="247">
        <v>0</v>
      </c>
      <c r="R73" s="221" t="e">
        <f t="shared" si="21"/>
        <v>#DIV/0!</v>
      </c>
      <c r="S73" s="248">
        <v>0</v>
      </c>
      <c r="T73" s="247"/>
      <c r="U73" s="221">
        <f t="shared" si="22"/>
        <v>0</v>
      </c>
      <c r="V73" s="248">
        <v>1</v>
      </c>
      <c r="W73" s="247"/>
      <c r="X73" s="221" t="e">
        <f t="shared" si="23"/>
        <v>#DIV/0!</v>
      </c>
      <c r="Y73" s="248">
        <v>0</v>
      </c>
      <c r="Z73" s="247"/>
      <c r="AA73" s="221" t="e">
        <f t="shared" si="24"/>
        <v>#DIV/0!</v>
      </c>
      <c r="AB73" s="304">
        <f t="shared" si="30"/>
        <v>1</v>
      </c>
      <c r="AC73" s="247">
        <f t="shared" si="25"/>
        <v>0</v>
      </c>
      <c r="AD73" s="221">
        <f t="shared" si="26"/>
        <v>0</v>
      </c>
      <c r="AE73" s="242" t="s">
        <v>1826</v>
      </c>
      <c r="AF73" s="249" t="s">
        <v>1204</v>
      </c>
      <c r="AG73" s="249" t="s">
        <v>1204</v>
      </c>
      <c r="AH73" s="241" t="s">
        <v>941</v>
      </c>
      <c r="AI73" s="241" t="s">
        <v>1222</v>
      </c>
      <c r="AJ73" s="241"/>
      <c r="AK73" s="250" t="s">
        <v>1826</v>
      </c>
      <c r="AL73" s="250" t="s">
        <v>1204</v>
      </c>
      <c r="AM73" s="251">
        <v>0</v>
      </c>
      <c r="AN73" s="251">
        <v>0</v>
      </c>
      <c r="AO73" s="251">
        <v>0</v>
      </c>
      <c r="AP73" s="251">
        <v>0</v>
      </c>
      <c r="AQ73" s="222" t="e">
        <f t="shared" si="28"/>
        <v>#DIV/0!</v>
      </c>
      <c r="AR73" s="222" t="e">
        <f t="shared" si="29"/>
        <v>#DIV/0!</v>
      </c>
      <c r="AS73" s="241"/>
      <c r="AT73" s="252"/>
      <c r="AU73" s="241"/>
      <c r="AV73" s="241"/>
      <c r="AW73" s="241"/>
      <c r="AX73" s="251">
        <v>0</v>
      </c>
      <c r="AY73" s="251">
        <v>0</v>
      </c>
      <c r="AZ73" s="251">
        <v>0</v>
      </c>
      <c r="BA73" s="251">
        <v>0</v>
      </c>
      <c r="BB73" s="251">
        <v>0</v>
      </c>
      <c r="BC73" s="251">
        <v>0</v>
      </c>
      <c r="BD73" s="251">
        <v>0</v>
      </c>
      <c r="BE73" s="251">
        <v>0</v>
      </c>
      <c r="BF73" s="251">
        <v>0</v>
      </c>
      <c r="BG73" s="251">
        <v>0</v>
      </c>
      <c r="BH73" s="251">
        <v>0</v>
      </c>
      <c r="BI73" s="251">
        <v>0</v>
      </c>
      <c r="BJ73" s="251">
        <v>0</v>
      </c>
      <c r="BK73" s="251">
        <v>0</v>
      </c>
      <c r="BL73" s="251">
        <v>0</v>
      </c>
      <c r="BM73" s="251">
        <v>0</v>
      </c>
      <c r="BN73" s="251">
        <f t="shared" si="27"/>
        <v>0</v>
      </c>
      <c r="BO73" s="305" t="s">
        <v>275</v>
      </c>
      <c r="BP73" s="305" t="s">
        <v>1260</v>
      </c>
      <c r="BQ73" s="305" t="s">
        <v>254</v>
      </c>
      <c r="BR73" s="305" t="s">
        <v>306</v>
      </c>
      <c r="BS73" s="305" t="s">
        <v>305</v>
      </c>
      <c r="BT73" s="305" t="s">
        <v>1204</v>
      </c>
    </row>
    <row r="74" spans="1:72" s="109" customFormat="1" ht="36" x14ac:dyDescent="0.25">
      <c r="A74" s="70" t="s">
        <v>384</v>
      </c>
      <c r="B74" s="70" t="s">
        <v>7</v>
      </c>
      <c r="C74" s="70" t="s">
        <v>1204</v>
      </c>
      <c r="D74" s="70" t="s">
        <v>261</v>
      </c>
      <c r="E74" s="70" t="s">
        <v>273</v>
      </c>
      <c r="F74" s="70" t="s">
        <v>25</v>
      </c>
      <c r="G74" s="72">
        <v>2101</v>
      </c>
      <c r="H74" s="70" t="s">
        <v>201</v>
      </c>
      <c r="I74" s="71" t="s">
        <v>1190</v>
      </c>
      <c r="J74" s="70" t="s">
        <v>1619</v>
      </c>
      <c r="K74" s="70" t="s">
        <v>1382</v>
      </c>
      <c r="L74" s="70" t="s">
        <v>26</v>
      </c>
      <c r="M74" s="72">
        <v>2101011</v>
      </c>
      <c r="N74" s="70" t="s">
        <v>27</v>
      </c>
      <c r="O74" s="72">
        <v>210101100</v>
      </c>
      <c r="P74" s="97">
        <v>0</v>
      </c>
      <c r="Q74" s="240">
        <v>0</v>
      </c>
      <c r="R74" s="220" t="e">
        <f t="shared" si="21"/>
        <v>#DIV/0!</v>
      </c>
      <c r="S74" s="97">
        <v>1</v>
      </c>
      <c r="T74" s="240"/>
      <c r="U74" s="220">
        <f t="shared" si="22"/>
        <v>0</v>
      </c>
      <c r="V74" s="97">
        <v>1</v>
      </c>
      <c r="W74" s="240"/>
      <c r="X74" s="220" t="e">
        <f t="shared" si="23"/>
        <v>#DIV/0!</v>
      </c>
      <c r="Y74" s="97">
        <v>1</v>
      </c>
      <c r="Z74" s="240"/>
      <c r="AA74" s="220">
        <f t="shared" si="24"/>
        <v>0</v>
      </c>
      <c r="AB74" s="306">
        <f t="shared" si="30"/>
        <v>3</v>
      </c>
      <c r="AC74" s="240">
        <f t="shared" si="25"/>
        <v>0</v>
      </c>
      <c r="AD74" s="220">
        <f t="shared" si="26"/>
        <v>0</v>
      </c>
      <c r="AE74" s="71" t="s">
        <v>2143</v>
      </c>
      <c r="AF74" s="75" t="s">
        <v>1204</v>
      </c>
      <c r="AG74" s="75" t="s">
        <v>1204</v>
      </c>
      <c r="AH74" s="70"/>
      <c r="AI74" s="70" t="s">
        <v>1211</v>
      </c>
      <c r="AJ74" s="70"/>
      <c r="AK74" s="76" t="s">
        <v>2143</v>
      </c>
      <c r="AL74" s="76" t="s">
        <v>1204</v>
      </c>
      <c r="AM74" s="77">
        <v>0</v>
      </c>
      <c r="AN74" s="77">
        <v>0</v>
      </c>
      <c r="AO74" s="77">
        <v>0</v>
      </c>
      <c r="AP74" s="77">
        <v>0</v>
      </c>
      <c r="AQ74" s="23" t="e">
        <f t="shared" si="28"/>
        <v>#DIV/0!</v>
      </c>
      <c r="AR74" s="23" t="e">
        <f t="shared" si="29"/>
        <v>#DIV/0!</v>
      </c>
      <c r="AS74" s="70"/>
      <c r="AT74" s="78"/>
      <c r="AU74" s="70"/>
      <c r="AV74" s="70"/>
      <c r="AW74" s="70"/>
      <c r="AX74" s="77">
        <v>0</v>
      </c>
      <c r="AY74" s="77">
        <v>0</v>
      </c>
      <c r="AZ74" s="77">
        <v>0</v>
      </c>
      <c r="BA74" s="77">
        <v>0</v>
      </c>
      <c r="BB74" s="77">
        <v>0</v>
      </c>
      <c r="BC74" s="77">
        <v>0</v>
      </c>
      <c r="BD74" s="77">
        <v>0</v>
      </c>
      <c r="BE74" s="77">
        <v>0</v>
      </c>
      <c r="BF74" s="77">
        <v>0</v>
      </c>
      <c r="BG74" s="77">
        <v>0</v>
      </c>
      <c r="BH74" s="77">
        <v>0</v>
      </c>
      <c r="BI74" s="77">
        <v>0</v>
      </c>
      <c r="BJ74" s="77">
        <v>0</v>
      </c>
      <c r="BK74" s="77">
        <v>0</v>
      </c>
      <c r="BL74" s="77">
        <v>0</v>
      </c>
      <c r="BM74" s="77">
        <v>0</v>
      </c>
      <c r="BN74" s="77">
        <f t="shared" si="27"/>
        <v>0</v>
      </c>
      <c r="BO74" s="87"/>
      <c r="BP74" s="87"/>
      <c r="BQ74" s="87" t="s">
        <v>266</v>
      </c>
      <c r="BR74" s="87" t="s">
        <v>273</v>
      </c>
      <c r="BS74" s="87" t="s">
        <v>282</v>
      </c>
      <c r="BT74" s="87"/>
    </row>
    <row r="75" spans="1:72" s="96" customFormat="1" ht="84" x14ac:dyDescent="0.25">
      <c r="A75" s="60" t="s">
        <v>385</v>
      </c>
      <c r="B75" s="61" t="s">
        <v>7</v>
      </c>
      <c r="C75" s="60" t="s">
        <v>14</v>
      </c>
      <c r="D75" s="60" t="s">
        <v>261</v>
      </c>
      <c r="E75" s="61" t="s">
        <v>273</v>
      </c>
      <c r="F75" s="61" t="s">
        <v>581</v>
      </c>
      <c r="G75" s="62">
        <v>2102</v>
      </c>
      <c r="H75" s="63" t="s">
        <v>201</v>
      </c>
      <c r="I75" s="60" t="s">
        <v>667</v>
      </c>
      <c r="J75" s="60" t="s">
        <v>1620</v>
      </c>
      <c r="K75" s="60" t="s">
        <v>1383</v>
      </c>
      <c r="L75" s="60" t="s">
        <v>945</v>
      </c>
      <c r="M75" s="62">
        <v>2102069</v>
      </c>
      <c r="N75" s="60" t="s">
        <v>946</v>
      </c>
      <c r="O75" s="62">
        <v>210206900</v>
      </c>
      <c r="P75" s="110">
        <v>1</v>
      </c>
      <c r="Q75" s="307">
        <v>0.5</v>
      </c>
      <c r="R75" s="219">
        <f t="shared" si="21"/>
        <v>0.5</v>
      </c>
      <c r="S75" s="110">
        <v>1</v>
      </c>
      <c r="T75" s="307"/>
      <c r="U75" s="219">
        <f t="shared" si="22"/>
        <v>0</v>
      </c>
      <c r="V75" s="110">
        <v>1</v>
      </c>
      <c r="W75" s="307"/>
      <c r="X75" s="219">
        <f t="shared" si="23"/>
        <v>0</v>
      </c>
      <c r="Y75" s="110">
        <v>1</v>
      </c>
      <c r="Z75" s="307"/>
      <c r="AA75" s="219">
        <f t="shared" si="24"/>
        <v>0</v>
      </c>
      <c r="AB75" s="113">
        <f t="shared" si="30"/>
        <v>4</v>
      </c>
      <c r="AC75" s="238">
        <f t="shared" si="25"/>
        <v>0.5</v>
      </c>
      <c r="AD75" s="219">
        <f t="shared" si="26"/>
        <v>0.125</v>
      </c>
      <c r="AE75" s="60" t="s">
        <v>1839</v>
      </c>
      <c r="AF75" s="60" t="s">
        <v>1838</v>
      </c>
      <c r="AG75" s="65" t="s">
        <v>2177</v>
      </c>
      <c r="AH75" s="60" t="s">
        <v>1840</v>
      </c>
      <c r="AI75" s="60" t="s">
        <v>1211</v>
      </c>
      <c r="AJ75" s="60"/>
      <c r="AK75" s="66" t="s">
        <v>1841</v>
      </c>
      <c r="AL75" s="66" t="s">
        <v>1842</v>
      </c>
      <c r="AM75" s="67">
        <v>6500000000</v>
      </c>
      <c r="AN75" s="67">
        <v>0</v>
      </c>
      <c r="AO75" s="67">
        <v>0</v>
      </c>
      <c r="AP75" s="67">
        <v>0</v>
      </c>
      <c r="AQ75" s="22">
        <f t="shared" si="28"/>
        <v>0</v>
      </c>
      <c r="AR75" s="22">
        <f t="shared" si="29"/>
        <v>0</v>
      </c>
      <c r="AS75" s="60" t="s">
        <v>1843</v>
      </c>
      <c r="AT75" s="68"/>
      <c r="AU75" s="60"/>
      <c r="AV75" s="60"/>
      <c r="AW75" s="60"/>
      <c r="AX75" s="67">
        <v>6500000000</v>
      </c>
      <c r="AY75" s="67">
        <v>0</v>
      </c>
      <c r="AZ75" s="67">
        <v>0</v>
      </c>
      <c r="BA75" s="67">
        <v>0</v>
      </c>
      <c r="BB75" s="67">
        <v>0</v>
      </c>
      <c r="BC75" s="67">
        <v>0</v>
      </c>
      <c r="BD75" s="67">
        <v>0</v>
      </c>
      <c r="BE75" s="67">
        <v>0</v>
      </c>
      <c r="BF75" s="67">
        <v>0</v>
      </c>
      <c r="BG75" s="67">
        <v>0</v>
      </c>
      <c r="BH75" s="67">
        <v>0</v>
      </c>
      <c r="BI75" s="67">
        <v>0</v>
      </c>
      <c r="BJ75" s="67">
        <v>0</v>
      </c>
      <c r="BK75" s="67">
        <v>0</v>
      </c>
      <c r="BL75" s="67">
        <v>0</v>
      </c>
      <c r="BM75" s="67">
        <v>0</v>
      </c>
      <c r="BN75" s="67">
        <f t="shared" si="27"/>
        <v>6500000000</v>
      </c>
      <c r="BO75" s="239"/>
      <c r="BP75" s="239"/>
      <c r="BQ75" s="239" t="s">
        <v>266</v>
      </c>
      <c r="BR75" s="239" t="s">
        <v>273</v>
      </c>
      <c r="BS75" s="239" t="s">
        <v>282</v>
      </c>
      <c r="BT75" s="239"/>
    </row>
    <row r="76" spans="1:72" s="96" customFormat="1" ht="96" x14ac:dyDescent="0.25">
      <c r="A76" s="70" t="s">
        <v>386</v>
      </c>
      <c r="B76" s="71" t="s">
        <v>7</v>
      </c>
      <c r="C76" s="70" t="s">
        <v>13</v>
      </c>
      <c r="D76" s="70" t="s">
        <v>261</v>
      </c>
      <c r="E76" s="71" t="s">
        <v>273</v>
      </c>
      <c r="F76" s="71" t="s">
        <v>581</v>
      </c>
      <c r="G76" s="72">
        <v>2102</v>
      </c>
      <c r="H76" s="111" t="s">
        <v>201</v>
      </c>
      <c r="I76" s="70" t="s">
        <v>668</v>
      </c>
      <c r="J76" s="70" t="s">
        <v>1621</v>
      </c>
      <c r="K76" s="70" t="s">
        <v>1384</v>
      </c>
      <c r="L76" s="70" t="s">
        <v>947</v>
      </c>
      <c r="M76" s="72">
        <v>2102062</v>
      </c>
      <c r="N76" s="70" t="s">
        <v>948</v>
      </c>
      <c r="O76" s="72">
        <v>210206200</v>
      </c>
      <c r="P76" s="97">
        <v>0</v>
      </c>
      <c r="Q76" s="240"/>
      <c r="R76" s="220" t="e">
        <f t="shared" si="21"/>
        <v>#DIV/0!</v>
      </c>
      <c r="S76" s="97">
        <v>10</v>
      </c>
      <c r="T76" s="240"/>
      <c r="U76" s="220">
        <f t="shared" si="22"/>
        <v>0</v>
      </c>
      <c r="V76" s="97">
        <v>10</v>
      </c>
      <c r="W76" s="240"/>
      <c r="X76" s="220" t="e">
        <f t="shared" si="23"/>
        <v>#DIV/0!</v>
      </c>
      <c r="Y76" s="97">
        <v>10</v>
      </c>
      <c r="Z76" s="240"/>
      <c r="AA76" s="220">
        <f t="shared" si="24"/>
        <v>0</v>
      </c>
      <c r="AB76" s="306">
        <f t="shared" si="30"/>
        <v>30</v>
      </c>
      <c r="AC76" s="240">
        <f t="shared" si="25"/>
        <v>0</v>
      </c>
      <c r="AD76" s="220">
        <f t="shared" si="26"/>
        <v>0</v>
      </c>
      <c r="AE76" s="71" t="s">
        <v>2143</v>
      </c>
      <c r="AF76" s="75" t="s">
        <v>1204</v>
      </c>
      <c r="AG76" s="75" t="s">
        <v>1204</v>
      </c>
      <c r="AH76" s="70"/>
      <c r="AI76" s="70" t="s">
        <v>1211</v>
      </c>
      <c r="AJ76" s="70"/>
      <c r="AK76" s="76" t="s">
        <v>2143</v>
      </c>
      <c r="AL76" s="76" t="s">
        <v>1204</v>
      </c>
      <c r="AM76" s="77">
        <v>0</v>
      </c>
      <c r="AN76" s="77">
        <v>0</v>
      </c>
      <c r="AO76" s="77">
        <v>0</v>
      </c>
      <c r="AP76" s="77">
        <v>0</v>
      </c>
      <c r="AQ76" s="23" t="e">
        <f t="shared" si="28"/>
        <v>#DIV/0!</v>
      </c>
      <c r="AR76" s="23" t="e">
        <f t="shared" si="29"/>
        <v>#DIV/0!</v>
      </c>
      <c r="AS76" s="70"/>
      <c r="AT76" s="78"/>
      <c r="AU76" s="70"/>
      <c r="AV76" s="70"/>
      <c r="AW76" s="70"/>
      <c r="AX76" s="77">
        <v>0</v>
      </c>
      <c r="AY76" s="77">
        <v>0</v>
      </c>
      <c r="AZ76" s="77">
        <v>0</v>
      </c>
      <c r="BA76" s="77">
        <v>0</v>
      </c>
      <c r="BB76" s="77">
        <v>0</v>
      </c>
      <c r="BC76" s="77">
        <v>0</v>
      </c>
      <c r="BD76" s="77">
        <v>0</v>
      </c>
      <c r="BE76" s="77">
        <v>0</v>
      </c>
      <c r="BF76" s="77">
        <v>0</v>
      </c>
      <c r="BG76" s="77">
        <v>0</v>
      </c>
      <c r="BH76" s="77">
        <v>0</v>
      </c>
      <c r="BI76" s="77">
        <v>0</v>
      </c>
      <c r="BJ76" s="77">
        <v>0</v>
      </c>
      <c r="BK76" s="77">
        <v>0</v>
      </c>
      <c r="BL76" s="77">
        <v>0</v>
      </c>
      <c r="BM76" s="77">
        <v>0</v>
      </c>
      <c r="BN76" s="77">
        <f t="shared" si="27"/>
        <v>0</v>
      </c>
      <c r="BO76" s="87"/>
      <c r="BP76" s="87"/>
      <c r="BQ76" s="87" t="s">
        <v>266</v>
      </c>
      <c r="BR76" s="87" t="s">
        <v>273</v>
      </c>
      <c r="BS76" s="87" t="s">
        <v>282</v>
      </c>
      <c r="BT76" s="87"/>
    </row>
    <row r="77" spans="1:72" s="69" customFormat="1" ht="72" x14ac:dyDescent="0.25">
      <c r="A77" s="254" t="s">
        <v>387</v>
      </c>
      <c r="B77" s="254" t="s">
        <v>14</v>
      </c>
      <c r="C77" s="254" t="s">
        <v>7</v>
      </c>
      <c r="D77" s="254" t="s">
        <v>261</v>
      </c>
      <c r="E77" s="254" t="s">
        <v>273</v>
      </c>
      <c r="F77" s="254" t="s">
        <v>582</v>
      </c>
      <c r="G77" s="256">
        <v>2104</v>
      </c>
      <c r="H77" s="254" t="s">
        <v>200</v>
      </c>
      <c r="I77" s="255" t="s">
        <v>669</v>
      </c>
      <c r="J77" s="254" t="s">
        <v>1623</v>
      </c>
      <c r="K77" s="254" t="s">
        <v>1385</v>
      </c>
      <c r="L77" s="254" t="s">
        <v>949</v>
      </c>
      <c r="M77" s="256">
        <v>2104027</v>
      </c>
      <c r="N77" s="254" t="s">
        <v>950</v>
      </c>
      <c r="O77" s="256">
        <v>210402700</v>
      </c>
      <c r="P77" s="258">
        <v>1</v>
      </c>
      <c r="Q77" s="259">
        <v>0.4</v>
      </c>
      <c r="R77" s="223">
        <f t="shared" si="21"/>
        <v>0.4</v>
      </c>
      <c r="S77" s="258">
        <v>1</v>
      </c>
      <c r="T77" s="259"/>
      <c r="U77" s="223">
        <f t="shared" si="22"/>
        <v>0</v>
      </c>
      <c r="V77" s="258">
        <v>1</v>
      </c>
      <c r="W77" s="259"/>
      <c r="X77" s="223">
        <f t="shared" si="23"/>
        <v>0</v>
      </c>
      <c r="Y77" s="258">
        <v>1</v>
      </c>
      <c r="Z77" s="259"/>
      <c r="AA77" s="223">
        <f t="shared" si="24"/>
        <v>0</v>
      </c>
      <c r="AB77" s="308">
        <f t="shared" si="30"/>
        <v>4</v>
      </c>
      <c r="AC77" s="259">
        <f t="shared" si="25"/>
        <v>0.4</v>
      </c>
      <c r="AD77" s="223">
        <f t="shared" si="26"/>
        <v>0.1</v>
      </c>
      <c r="AE77" s="260" t="s">
        <v>200</v>
      </c>
      <c r="AF77" s="260" t="s">
        <v>1204</v>
      </c>
      <c r="AG77" s="260" t="s">
        <v>1204</v>
      </c>
      <c r="AH77" s="254"/>
      <c r="AI77" s="254" t="s">
        <v>1180</v>
      </c>
      <c r="AJ77" s="254"/>
      <c r="AK77" s="261" t="s">
        <v>200</v>
      </c>
      <c r="AL77" s="261" t="s">
        <v>1204</v>
      </c>
      <c r="AM77" s="262">
        <v>0</v>
      </c>
      <c r="AN77" s="262">
        <v>0</v>
      </c>
      <c r="AO77" s="262">
        <v>0</v>
      </c>
      <c r="AP77" s="262">
        <v>0</v>
      </c>
      <c r="AQ77" s="263" t="s">
        <v>1204</v>
      </c>
      <c r="AR77" s="263" t="s">
        <v>1204</v>
      </c>
      <c r="AS77" s="254" t="s">
        <v>1204</v>
      </c>
      <c r="AT77" s="264"/>
      <c r="AU77" s="254"/>
      <c r="AV77" s="254"/>
      <c r="AW77" s="254"/>
      <c r="AX77" s="262">
        <v>0</v>
      </c>
      <c r="AY77" s="262">
        <v>0</v>
      </c>
      <c r="AZ77" s="262">
        <v>0</v>
      </c>
      <c r="BA77" s="262">
        <v>0</v>
      </c>
      <c r="BB77" s="262">
        <v>0</v>
      </c>
      <c r="BC77" s="262">
        <v>0</v>
      </c>
      <c r="BD77" s="262">
        <v>0</v>
      </c>
      <c r="BE77" s="262">
        <v>0</v>
      </c>
      <c r="BF77" s="262">
        <v>0</v>
      </c>
      <c r="BG77" s="262">
        <v>0</v>
      </c>
      <c r="BH77" s="262">
        <v>0</v>
      </c>
      <c r="BI77" s="262">
        <v>0</v>
      </c>
      <c r="BJ77" s="262">
        <v>0</v>
      </c>
      <c r="BK77" s="262">
        <v>0</v>
      </c>
      <c r="BL77" s="262">
        <v>0</v>
      </c>
      <c r="BM77" s="262">
        <v>0</v>
      </c>
      <c r="BN77" s="262">
        <f t="shared" si="27"/>
        <v>0</v>
      </c>
      <c r="BO77" s="254"/>
      <c r="BP77" s="254"/>
      <c r="BQ77" s="254" t="s">
        <v>266</v>
      </c>
      <c r="BR77" s="254" t="s">
        <v>273</v>
      </c>
      <c r="BS77" s="254" t="s">
        <v>282</v>
      </c>
      <c r="BT77" s="254"/>
    </row>
    <row r="78" spans="1:72" s="69" customFormat="1" ht="48" x14ac:dyDescent="0.25">
      <c r="A78" s="254" t="s">
        <v>388</v>
      </c>
      <c r="B78" s="255" t="s">
        <v>13</v>
      </c>
      <c r="C78" s="254" t="s">
        <v>1205</v>
      </c>
      <c r="D78" s="254" t="s">
        <v>261</v>
      </c>
      <c r="E78" s="254" t="s">
        <v>288</v>
      </c>
      <c r="F78" s="254" t="s">
        <v>583</v>
      </c>
      <c r="G78" s="256">
        <v>3201</v>
      </c>
      <c r="H78" s="257" t="s">
        <v>200</v>
      </c>
      <c r="I78" s="254" t="s">
        <v>670</v>
      </c>
      <c r="J78" s="254" t="s">
        <v>1622</v>
      </c>
      <c r="K78" s="254" t="s">
        <v>1386</v>
      </c>
      <c r="L78" s="254" t="s">
        <v>951</v>
      </c>
      <c r="M78" s="256">
        <v>3201007</v>
      </c>
      <c r="N78" s="254" t="s">
        <v>952</v>
      </c>
      <c r="O78" s="256">
        <v>320100700</v>
      </c>
      <c r="P78" s="309">
        <v>1</v>
      </c>
      <c r="Q78" s="310">
        <v>0.3</v>
      </c>
      <c r="R78" s="223">
        <f t="shared" si="21"/>
        <v>0.3</v>
      </c>
      <c r="S78" s="309">
        <v>1</v>
      </c>
      <c r="T78" s="310"/>
      <c r="U78" s="223">
        <f t="shared" si="22"/>
        <v>0</v>
      </c>
      <c r="V78" s="309">
        <v>1</v>
      </c>
      <c r="W78" s="310"/>
      <c r="X78" s="223">
        <f t="shared" si="23"/>
        <v>0</v>
      </c>
      <c r="Y78" s="309">
        <v>1</v>
      </c>
      <c r="Z78" s="310"/>
      <c r="AA78" s="223">
        <f t="shared" si="24"/>
        <v>0</v>
      </c>
      <c r="AB78" s="309">
        <v>0.01</v>
      </c>
      <c r="AC78" s="259">
        <f t="shared" si="25"/>
        <v>0.3</v>
      </c>
      <c r="AD78" s="223">
        <f t="shared" si="26"/>
        <v>30</v>
      </c>
      <c r="AE78" s="260" t="s">
        <v>200</v>
      </c>
      <c r="AF78" s="260" t="s">
        <v>1204</v>
      </c>
      <c r="AG78" s="260" t="s">
        <v>1204</v>
      </c>
      <c r="AH78" s="254" t="s">
        <v>1308</v>
      </c>
      <c r="AI78" s="254" t="s">
        <v>1304</v>
      </c>
      <c r="AJ78" s="254"/>
      <c r="AK78" s="261" t="s">
        <v>200</v>
      </c>
      <c r="AL78" s="261" t="s">
        <v>1204</v>
      </c>
      <c r="AM78" s="262">
        <v>0</v>
      </c>
      <c r="AN78" s="262">
        <v>0</v>
      </c>
      <c r="AO78" s="262">
        <v>0</v>
      </c>
      <c r="AP78" s="262">
        <v>0</v>
      </c>
      <c r="AQ78" s="263" t="s">
        <v>1204</v>
      </c>
      <c r="AR78" s="263" t="s">
        <v>1204</v>
      </c>
      <c r="AS78" s="254" t="s">
        <v>1204</v>
      </c>
      <c r="AT78" s="264"/>
      <c r="AU78" s="254"/>
      <c r="AV78" s="254"/>
      <c r="AW78" s="254"/>
      <c r="AX78" s="262">
        <v>0</v>
      </c>
      <c r="AY78" s="262">
        <v>0</v>
      </c>
      <c r="AZ78" s="262">
        <v>0</v>
      </c>
      <c r="BA78" s="262">
        <v>0</v>
      </c>
      <c r="BB78" s="262">
        <v>0</v>
      </c>
      <c r="BC78" s="262">
        <v>0</v>
      </c>
      <c r="BD78" s="262">
        <v>0</v>
      </c>
      <c r="BE78" s="262">
        <v>0</v>
      </c>
      <c r="BF78" s="262">
        <v>0</v>
      </c>
      <c r="BG78" s="262">
        <v>0</v>
      </c>
      <c r="BH78" s="262">
        <v>0</v>
      </c>
      <c r="BI78" s="262">
        <v>0</v>
      </c>
      <c r="BJ78" s="262">
        <v>0</v>
      </c>
      <c r="BK78" s="262">
        <v>0</v>
      </c>
      <c r="BL78" s="262">
        <v>0</v>
      </c>
      <c r="BM78" s="262">
        <v>0</v>
      </c>
      <c r="BN78" s="262">
        <f t="shared" si="27"/>
        <v>0</v>
      </c>
      <c r="BO78" s="254" t="s">
        <v>271</v>
      </c>
      <c r="BP78" s="254" t="s">
        <v>1307</v>
      </c>
      <c r="BQ78" s="254" t="s">
        <v>266</v>
      </c>
      <c r="BR78" s="254" t="s">
        <v>288</v>
      </c>
      <c r="BS78" s="254" t="s">
        <v>297</v>
      </c>
      <c r="BT78" s="254" t="s">
        <v>1264</v>
      </c>
    </row>
    <row r="79" spans="1:72" s="96" customFormat="1" ht="48" x14ac:dyDescent="0.25">
      <c r="A79" s="241" t="s">
        <v>389</v>
      </c>
      <c r="B79" s="242" t="s">
        <v>13</v>
      </c>
      <c r="C79" s="241" t="s">
        <v>7</v>
      </c>
      <c r="D79" s="241" t="s">
        <v>261</v>
      </c>
      <c r="E79" s="241" t="s">
        <v>288</v>
      </c>
      <c r="F79" s="244" t="s">
        <v>28</v>
      </c>
      <c r="G79" s="243">
        <v>3202</v>
      </c>
      <c r="H79" s="281" t="s">
        <v>201</v>
      </c>
      <c r="I79" s="241" t="s">
        <v>1312</v>
      </c>
      <c r="J79" s="241" t="s">
        <v>1675</v>
      </c>
      <c r="K79" s="241" t="s">
        <v>1387</v>
      </c>
      <c r="L79" s="241" t="s">
        <v>953</v>
      </c>
      <c r="M79" s="243">
        <v>3202003</v>
      </c>
      <c r="N79" s="241" t="s">
        <v>954</v>
      </c>
      <c r="O79" s="243">
        <v>320200300</v>
      </c>
      <c r="P79" s="311">
        <v>0</v>
      </c>
      <c r="Q79" s="312"/>
      <c r="R79" s="221" t="e">
        <f t="shared" si="21"/>
        <v>#DIV/0!</v>
      </c>
      <c r="S79" s="311">
        <v>0</v>
      </c>
      <c r="T79" s="312"/>
      <c r="U79" s="221">
        <f t="shared" si="22"/>
        <v>0</v>
      </c>
      <c r="V79" s="311">
        <v>1</v>
      </c>
      <c r="W79" s="312"/>
      <c r="X79" s="221" t="e">
        <f t="shared" si="23"/>
        <v>#DIV/0!</v>
      </c>
      <c r="Y79" s="311">
        <v>0</v>
      </c>
      <c r="Z79" s="312"/>
      <c r="AA79" s="221" t="e">
        <f t="shared" si="24"/>
        <v>#DIV/0!</v>
      </c>
      <c r="AB79" s="311">
        <f t="shared" ref="AB79:AB126" si="31">P79+S79+V79+Y79</f>
        <v>1</v>
      </c>
      <c r="AC79" s="247">
        <f t="shared" si="25"/>
        <v>0</v>
      </c>
      <c r="AD79" s="221">
        <f t="shared" si="26"/>
        <v>0</v>
      </c>
      <c r="AE79" s="242" t="s">
        <v>1826</v>
      </c>
      <c r="AF79" s="249" t="s">
        <v>1204</v>
      </c>
      <c r="AG79" s="249" t="s">
        <v>1204</v>
      </c>
      <c r="AH79" s="241" t="s">
        <v>1886</v>
      </c>
      <c r="AI79" s="241" t="s">
        <v>1304</v>
      </c>
      <c r="AJ79" s="241"/>
      <c r="AK79" s="250" t="s">
        <v>1826</v>
      </c>
      <c r="AL79" s="250" t="s">
        <v>1204</v>
      </c>
      <c r="AM79" s="251">
        <v>0</v>
      </c>
      <c r="AN79" s="251">
        <v>0</v>
      </c>
      <c r="AO79" s="251">
        <v>0</v>
      </c>
      <c r="AP79" s="251">
        <v>0</v>
      </c>
      <c r="AQ79" s="222" t="e">
        <f>AP79/AM79</f>
        <v>#DIV/0!</v>
      </c>
      <c r="AR79" s="222" t="e">
        <f>AN79/AM79</f>
        <v>#DIV/0!</v>
      </c>
      <c r="AS79" s="241"/>
      <c r="AT79" s="252"/>
      <c r="AU79" s="241"/>
      <c r="AV79" s="241"/>
      <c r="AW79" s="241"/>
      <c r="AX79" s="251">
        <v>0</v>
      </c>
      <c r="AY79" s="251">
        <v>0</v>
      </c>
      <c r="AZ79" s="251">
        <v>0</v>
      </c>
      <c r="BA79" s="251">
        <v>0</v>
      </c>
      <c r="BB79" s="251">
        <v>0</v>
      </c>
      <c r="BC79" s="251">
        <v>0</v>
      </c>
      <c r="BD79" s="251">
        <v>0</v>
      </c>
      <c r="BE79" s="251">
        <v>0</v>
      </c>
      <c r="BF79" s="251">
        <v>0</v>
      </c>
      <c r="BG79" s="251">
        <v>0</v>
      </c>
      <c r="BH79" s="251">
        <v>0</v>
      </c>
      <c r="BI79" s="251">
        <v>0</v>
      </c>
      <c r="BJ79" s="251">
        <v>0</v>
      </c>
      <c r="BK79" s="251">
        <v>0</v>
      </c>
      <c r="BL79" s="251">
        <v>0</v>
      </c>
      <c r="BM79" s="251">
        <v>0</v>
      </c>
      <c r="BN79" s="251">
        <f t="shared" si="27"/>
        <v>0</v>
      </c>
      <c r="BO79" s="241"/>
      <c r="BP79" s="241"/>
      <c r="BQ79" s="241" t="s">
        <v>266</v>
      </c>
      <c r="BR79" s="241" t="s">
        <v>288</v>
      </c>
      <c r="BS79" s="241" t="s">
        <v>294</v>
      </c>
      <c r="BT79" s="241"/>
    </row>
    <row r="80" spans="1:72" s="83" customFormat="1" ht="48" x14ac:dyDescent="0.25">
      <c r="A80" s="60" t="s">
        <v>390</v>
      </c>
      <c r="B80" s="61" t="s">
        <v>13</v>
      </c>
      <c r="C80" s="60" t="s">
        <v>1205</v>
      </c>
      <c r="D80" s="60" t="s">
        <v>261</v>
      </c>
      <c r="E80" s="60" t="s">
        <v>288</v>
      </c>
      <c r="F80" s="80" t="s">
        <v>28</v>
      </c>
      <c r="G80" s="62">
        <v>3202</v>
      </c>
      <c r="H80" s="60" t="s">
        <v>201</v>
      </c>
      <c r="I80" s="60" t="s">
        <v>671</v>
      </c>
      <c r="J80" s="60" t="s">
        <v>1624</v>
      </c>
      <c r="K80" s="60" t="s">
        <v>1388</v>
      </c>
      <c r="L80" s="60" t="s">
        <v>955</v>
      </c>
      <c r="M80" s="62">
        <v>3202006</v>
      </c>
      <c r="N80" s="60" t="s">
        <v>956</v>
      </c>
      <c r="O80" s="62" t="s">
        <v>957</v>
      </c>
      <c r="P80" s="112">
        <v>1300</v>
      </c>
      <c r="Q80" s="313">
        <v>1600</v>
      </c>
      <c r="R80" s="219">
        <f t="shared" si="21"/>
        <v>1.2307692307692308</v>
      </c>
      <c r="S80" s="112">
        <v>5000</v>
      </c>
      <c r="T80" s="313"/>
      <c r="U80" s="219">
        <f t="shared" si="22"/>
        <v>0</v>
      </c>
      <c r="V80" s="112">
        <v>5000</v>
      </c>
      <c r="W80" s="313"/>
      <c r="X80" s="219">
        <f t="shared" si="23"/>
        <v>0</v>
      </c>
      <c r="Y80" s="112">
        <v>5000</v>
      </c>
      <c r="Z80" s="313"/>
      <c r="AA80" s="219">
        <f t="shared" si="24"/>
        <v>0</v>
      </c>
      <c r="AB80" s="112">
        <f t="shared" si="31"/>
        <v>16300</v>
      </c>
      <c r="AC80" s="238">
        <f t="shared" si="25"/>
        <v>1600</v>
      </c>
      <c r="AD80" s="219">
        <f t="shared" si="26"/>
        <v>9.815950920245399E-2</v>
      </c>
      <c r="AE80" s="60" t="s">
        <v>1309</v>
      </c>
      <c r="AF80" s="60" t="s">
        <v>1310</v>
      </c>
      <c r="AG80" s="65" t="s">
        <v>2177</v>
      </c>
      <c r="AH80" s="60" t="s">
        <v>1887</v>
      </c>
      <c r="AI80" s="60" t="s">
        <v>1304</v>
      </c>
      <c r="AJ80" s="60"/>
      <c r="AK80" s="66" t="s">
        <v>172</v>
      </c>
      <c r="AL80" s="66" t="s">
        <v>1795</v>
      </c>
      <c r="AM80" s="67">
        <v>10000000</v>
      </c>
      <c r="AN80" s="67">
        <v>0</v>
      </c>
      <c r="AO80" s="67">
        <v>0</v>
      </c>
      <c r="AP80" s="67">
        <v>0</v>
      </c>
      <c r="AQ80" s="22">
        <f>AP80/AM80</f>
        <v>0</v>
      </c>
      <c r="AR80" s="22">
        <f>AN80/AM80</f>
        <v>0</v>
      </c>
      <c r="AS80" s="60" t="s">
        <v>1885</v>
      </c>
      <c r="AT80" s="68"/>
      <c r="AU80" s="60"/>
      <c r="AV80" s="60"/>
      <c r="AW80" s="60"/>
      <c r="AX80" s="67">
        <v>10000000</v>
      </c>
      <c r="AY80" s="67">
        <v>0</v>
      </c>
      <c r="AZ80" s="67">
        <v>0</v>
      </c>
      <c r="BA80" s="67">
        <v>0</v>
      </c>
      <c r="BB80" s="67">
        <v>0</v>
      </c>
      <c r="BC80" s="67">
        <v>0</v>
      </c>
      <c r="BD80" s="67">
        <v>0</v>
      </c>
      <c r="BE80" s="67">
        <v>0</v>
      </c>
      <c r="BF80" s="67">
        <v>0</v>
      </c>
      <c r="BG80" s="67">
        <v>0</v>
      </c>
      <c r="BH80" s="67">
        <v>0</v>
      </c>
      <c r="BI80" s="67">
        <v>0</v>
      </c>
      <c r="BJ80" s="67">
        <v>0</v>
      </c>
      <c r="BK80" s="67">
        <v>0</v>
      </c>
      <c r="BL80" s="67">
        <v>0</v>
      </c>
      <c r="BM80" s="67">
        <v>0</v>
      </c>
      <c r="BN80" s="67">
        <f t="shared" si="27"/>
        <v>10000000</v>
      </c>
      <c r="BO80" s="239"/>
      <c r="BP80" s="239"/>
      <c r="BQ80" s="239" t="s">
        <v>266</v>
      </c>
      <c r="BR80" s="239" t="s">
        <v>288</v>
      </c>
      <c r="BS80" s="239" t="s">
        <v>303</v>
      </c>
      <c r="BT80" s="239"/>
    </row>
    <row r="81" spans="1:72" s="69" customFormat="1" ht="60" x14ac:dyDescent="0.25">
      <c r="A81" s="60" t="s">
        <v>391</v>
      </c>
      <c r="B81" s="61" t="s">
        <v>13</v>
      </c>
      <c r="C81" s="60" t="s">
        <v>7</v>
      </c>
      <c r="D81" s="60" t="s">
        <v>261</v>
      </c>
      <c r="E81" s="60" t="s">
        <v>288</v>
      </c>
      <c r="F81" s="80" t="s">
        <v>28</v>
      </c>
      <c r="G81" s="62">
        <v>3202</v>
      </c>
      <c r="H81" s="60" t="s">
        <v>201</v>
      </c>
      <c r="I81" s="60" t="s">
        <v>1311</v>
      </c>
      <c r="J81" s="60" t="s">
        <v>1624</v>
      </c>
      <c r="K81" s="60" t="s">
        <v>1389</v>
      </c>
      <c r="L81" s="60" t="s">
        <v>958</v>
      </c>
      <c r="M81" s="62">
        <v>3202037</v>
      </c>
      <c r="N81" s="60" t="s">
        <v>959</v>
      </c>
      <c r="O81" s="62">
        <v>320203700</v>
      </c>
      <c r="P81" s="112">
        <v>10</v>
      </c>
      <c r="Q81" s="313">
        <v>0</v>
      </c>
      <c r="R81" s="219">
        <f t="shared" si="21"/>
        <v>0</v>
      </c>
      <c r="S81" s="112">
        <v>10</v>
      </c>
      <c r="T81" s="313"/>
      <c r="U81" s="219">
        <f t="shared" si="22"/>
        <v>0</v>
      </c>
      <c r="V81" s="112">
        <v>10</v>
      </c>
      <c r="W81" s="313"/>
      <c r="X81" s="219">
        <f t="shared" si="23"/>
        <v>0</v>
      </c>
      <c r="Y81" s="112">
        <v>10</v>
      </c>
      <c r="Z81" s="313"/>
      <c r="AA81" s="219">
        <f t="shared" si="24"/>
        <v>0</v>
      </c>
      <c r="AB81" s="112">
        <f t="shared" si="31"/>
        <v>40</v>
      </c>
      <c r="AC81" s="238">
        <f t="shared" si="25"/>
        <v>0</v>
      </c>
      <c r="AD81" s="219">
        <f t="shared" si="26"/>
        <v>0</v>
      </c>
      <c r="AE81" s="60" t="s">
        <v>1309</v>
      </c>
      <c r="AF81" s="60" t="s">
        <v>1310</v>
      </c>
      <c r="AG81" s="65" t="s">
        <v>2177</v>
      </c>
      <c r="AH81" s="60" t="s">
        <v>1888</v>
      </c>
      <c r="AI81" s="60" t="s">
        <v>1304</v>
      </c>
      <c r="AJ81" s="60"/>
      <c r="AK81" s="66" t="s">
        <v>173</v>
      </c>
      <c r="AL81" s="66" t="s">
        <v>1795</v>
      </c>
      <c r="AM81" s="67">
        <v>10000000</v>
      </c>
      <c r="AN81" s="67">
        <v>0</v>
      </c>
      <c r="AO81" s="67">
        <v>0</v>
      </c>
      <c r="AP81" s="67">
        <v>0</v>
      </c>
      <c r="AQ81" s="22">
        <f>AP81/AM81</f>
        <v>0</v>
      </c>
      <c r="AR81" s="22">
        <f>AN81/AM81</f>
        <v>0</v>
      </c>
      <c r="AS81" s="60" t="s">
        <v>1885</v>
      </c>
      <c r="AT81" s="68"/>
      <c r="AU81" s="60"/>
      <c r="AV81" s="60"/>
      <c r="AW81" s="60"/>
      <c r="AX81" s="67">
        <v>10000000</v>
      </c>
      <c r="AY81" s="67">
        <v>0</v>
      </c>
      <c r="AZ81" s="67">
        <v>0</v>
      </c>
      <c r="BA81" s="67">
        <v>0</v>
      </c>
      <c r="BB81" s="67">
        <v>0</v>
      </c>
      <c r="BC81" s="67">
        <v>0</v>
      </c>
      <c r="BD81" s="67">
        <v>0</v>
      </c>
      <c r="BE81" s="67">
        <v>0</v>
      </c>
      <c r="BF81" s="67">
        <v>0</v>
      </c>
      <c r="BG81" s="67">
        <v>0</v>
      </c>
      <c r="BH81" s="67">
        <v>0</v>
      </c>
      <c r="BI81" s="67">
        <v>0</v>
      </c>
      <c r="BJ81" s="67">
        <v>0</v>
      </c>
      <c r="BK81" s="67">
        <v>0</v>
      </c>
      <c r="BL81" s="67">
        <v>0</v>
      </c>
      <c r="BM81" s="67">
        <v>0</v>
      </c>
      <c r="BN81" s="67">
        <f t="shared" si="27"/>
        <v>10000000</v>
      </c>
      <c r="BO81" s="239"/>
      <c r="BP81" s="239"/>
      <c r="BQ81" s="239" t="s">
        <v>266</v>
      </c>
      <c r="BR81" s="239" t="s">
        <v>288</v>
      </c>
      <c r="BS81" s="239" t="s">
        <v>303</v>
      </c>
      <c r="BT81" s="239"/>
    </row>
    <row r="82" spans="1:72" s="69" customFormat="1" ht="60" x14ac:dyDescent="0.25">
      <c r="A82" s="60" t="s">
        <v>392</v>
      </c>
      <c r="B82" s="61" t="s">
        <v>13</v>
      </c>
      <c r="C82" s="60" t="s">
        <v>7</v>
      </c>
      <c r="D82" s="60" t="s">
        <v>261</v>
      </c>
      <c r="E82" s="60" t="s">
        <v>288</v>
      </c>
      <c r="F82" s="80" t="s">
        <v>28</v>
      </c>
      <c r="G82" s="62">
        <v>3202</v>
      </c>
      <c r="H82" s="60" t="s">
        <v>201</v>
      </c>
      <c r="I82" s="60" t="s">
        <v>672</v>
      </c>
      <c r="J82" s="60" t="s">
        <v>1624</v>
      </c>
      <c r="K82" s="80" t="s">
        <v>1390</v>
      </c>
      <c r="L82" s="60" t="s">
        <v>960</v>
      </c>
      <c r="M82" s="62">
        <v>3202050</v>
      </c>
      <c r="N82" s="60" t="s">
        <v>961</v>
      </c>
      <c r="O82" s="62">
        <v>320305000</v>
      </c>
      <c r="P82" s="112">
        <v>10</v>
      </c>
      <c r="Q82" s="313">
        <v>0</v>
      </c>
      <c r="R82" s="219">
        <f t="shared" si="21"/>
        <v>0</v>
      </c>
      <c r="S82" s="112">
        <v>10</v>
      </c>
      <c r="T82" s="313"/>
      <c r="U82" s="219">
        <f t="shared" si="22"/>
        <v>0</v>
      </c>
      <c r="V82" s="112">
        <v>10</v>
      </c>
      <c r="W82" s="313"/>
      <c r="X82" s="219">
        <f t="shared" si="23"/>
        <v>0</v>
      </c>
      <c r="Y82" s="112">
        <v>10</v>
      </c>
      <c r="Z82" s="313"/>
      <c r="AA82" s="219">
        <f t="shared" si="24"/>
        <v>0</v>
      </c>
      <c r="AB82" s="112">
        <f t="shared" si="31"/>
        <v>40</v>
      </c>
      <c r="AC82" s="238">
        <f t="shared" si="25"/>
        <v>0</v>
      </c>
      <c r="AD82" s="219">
        <f t="shared" si="26"/>
        <v>0</v>
      </c>
      <c r="AE82" s="60" t="s">
        <v>1309</v>
      </c>
      <c r="AF82" s="60" t="s">
        <v>1310</v>
      </c>
      <c r="AG82" s="65" t="s">
        <v>2177</v>
      </c>
      <c r="AH82" s="60" t="s">
        <v>1889</v>
      </c>
      <c r="AI82" s="60" t="s">
        <v>1304</v>
      </c>
      <c r="AJ82" s="60"/>
      <c r="AK82" s="66" t="s">
        <v>1884</v>
      </c>
      <c r="AL82" s="66" t="s">
        <v>1795</v>
      </c>
      <c r="AM82" s="67">
        <v>190000000</v>
      </c>
      <c r="AN82" s="67">
        <v>0</v>
      </c>
      <c r="AO82" s="67">
        <v>0</v>
      </c>
      <c r="AP82" s="67">
        <v>0</v>
      </c>
      <c r="AQ82" s="22">
        <f>AP82/AM82</f>
        <v>0</v>
      </c>
      <c r="AR82" s="22">
        <f>AN82/AM82</f>
        <v>0</v>
      </c>
      <c r="AS82" s="60" t="s">
        <v>1885</v>
      </c>
      <c r="AT82" s="68"/>
      <c r="AU82" s="60"/>
      <c r="AV82" s="60"/>
      <c r="AW82" s="60"/>
      <c r="AX82" s="67">
        <v>190000000</v>
      </c>
      <c r="AY82" s="67">
        <v>0</v>
      </c>
      <c r="AZ82" s="67">
        <v>0</v>
      </c>
      <c r="BA82" s="67">
        <v>0</v>
      </c>
      <c r="BB82" s="67">
        <v>0</v>
      </c>
      <c r="BC82" s="67">
        <v>0</v>
      </c>
      <c r="BD82" s="67">
        <v>0</v>
      </c>
      <c r="BE82" s="67">
        <v>0</v>
      </c>
      <c r="BF82" s="67">
        <v>0</v>
      </c>
      <c r="BG82" s="67">
        <v>0</v>
      </c>
      <c r="BH82" s="67">
        <v>0</v>
      </c>
      <c r="BI82" s="67">
        <v>0</v>
      </c>
      <c r="BJ82" s="67">
        <v>0</v>
      </c>
      <c r="BK82" s="67">
        <v>0</v>
      </c>
      <c r="BL82" s="67">
        <v>0</v>
      </c>
      <c r="BM82" s="67">
        <v>0</v>
      </c>
      <c r="BN82" s="67">
        <f t="shared" si="27"/>
        <v>190000000</v>
      </c>
      <c r="BO82" s="239"/>
      <c r="BP82" s="239"/>
      <c r="BQ82" s="239" t="s">
        <v>266</v>
      </c>
      <c r="BR82" s="239" t="s">
        <v>288</v>
      </c>
      <c r="BS82" s="239" t="s">
        <v>303</v>
      </c>
      <c r="BT82" s="239"/>
    </row>
    <row r="83" spans="1:72" s="69" customFormat="1" ht="60" x14ac:dyDescent="0.25">
      <c r="A83" s="254" t="s">
        <v>393</v>
      </c>
      <c r="B83" s="255" t="s">
        <v>7</v>
      </c>
      <c r="C83" s="254" t="s">
        <v>1204</v>
      </c>
      <c r="D83" s="254" t="s">
        <v>261</v>
      </c>
      <c r="E83" s="254" t="s">
        <v>288</v>
      </c>
      <c r="F83" s="254" t="s">
        <v>584</v>
      </c>
      <c r="G83" s="256">
        <v>3206</v>
      </c>
      <c r="H83" s="254" t="s">
        <v>200</v>
      </c>
      <c r="I83" s="254" t="s">
        <v>1191</v>
      </c>
      <c r="J83" s="254" t="s">
        <v>1587</v>
      </c>
      <c r="K83" s="254" t="s">
        <v>1391</v>
      </c>
      <c r="L83" s="254" t="s">
        <v>962</v>
      </c>
      <c r="M83" s="256">
        <v>3206016</v>
      </c>
      <c r="N83" s="254" t="s">
        <v>963</v>
      </c>
      <c r="O83" s="256">
        <v>320601600</v>
      </c>
      <c r="P83" s="258">
        <v>0</v>
      </c>
      <c r="Q83" s="284"/>
      <c r="R83" s="223" t="e">
        <f t="shared" si="21"/>
        <v>#DIV/0!</v>
      </c>
      <c r="S83" s="309">
        <v>20</v>
      </c>
      <c r="T83" s="284"/>
      <c r="U83" s="223">
        <f t="shared" si="22"/>
        <v>0</v>
      </c>
      <c r="V83" s="309">
        <v>20</v>
      </c>
      <c r="W83" s="284"/>
      <c r="X83" s="223" t="e">
        <f t="shared" si="23"/>
        <v>#DIV/0!</v>
      </c>
      <c r="Y83" s="258">
        <v>0</v>
      </c>
      <c r="Z83" s="284"/>
      <c r="AA83" s="223">
        <f t="shared" si="24"/>
        <v>0</v>
      </c>
      <c r="AB83" s="314">
        <f t="shared" si="31"/>
        <v>40</v>
      </c>
      <c r="AC83" s="259">
        <f t="shared" si="25"/>
        <v>0</v>
      </c>
      <c r="AD83" s="223">
        <f t="shared" si="26"/>
        <v>0</v>
      </c>
      <c r="AE83" s="260" t="s">
        <v>200</v>
      </c>
      <c r="AF83" s="260" t="s">
        <v>1204</v>
      </c>
      <c r="AG83" s="260" t="s">
        <v>1204</v>
      </c>
      <c r="AH83" s="254"/>
      <c r="AI83" s="254" t="s">
        <v>1970</v>
      </c>
      <c r="AJ83" s="254"/>
      <c r="AK83" s="261" t="s">
        <v>200</v>
      </c>
      <c r="AL83" s="261" t="s">
        <v>1204</v>
      </c>
      <c r="AM83" s="262">
        <v>0</v>
      </c>
      <c r="AN83" s="262">
        <v>0</v>
      </c>
      <c r="AO83" s="262">
        <v>0</v>
      </c>
      <c r="AP83" s="262">
        <v>0</v>
      </c>
      <c r="AQ83" s="263" t="s">
        <v>1204</v>
      </c>
      <c r="AR83" s="263" t="s">
        <v>1204</v>
      </c>
      <c r="AS83" s="254" t="s">
        <v>1204</v>
      </c>
      <c r="AT83" s="264"/>
      <c r="AU83" s="254"/>
      <c r="AV83" s="254"/>
      <c r="AW83" s="254"/>
      <c r="AX83" s="262">
        <v>0</v>
      </c>
      <c r="AY83" s="262">
        <v>0</v>
      </c>
      <c r="AZ83" s="262">
        <v>0</v>
      </c>
      <c r="BA83" s="262">
        <v>0</v>
      </c>
      <c r="BB83" s="262">
        <v>0</v>
      </c>
      <c r="BC83" s="262">
        <v>0</v>
      </c>
      <c r="BD83" s="262">
        <v>0</v>
      </c>
      <c r="BE83" s="262">
        <v>0</v>
      </c>
      <c r="BF83" s="262">
        <v>0</v>
      </c>
      <c r="BG83" s="262">
        <v>0</v>
      </c>
      <c r="BH83" s="262">
        <v>0</v>
      </c>
      <c r="BI83" s="262">
        <v>0</v>
      </c>
      <c r="BJ83" s="262">
        <v>0</v>
      </c>
      <c r="BK83" s="262">
        <v>0</v>
      </c>
      <c r="BL83" s="262">
        <v>0</v>
      </c>
      <c r="BM83" s="262">
        <v>0</v>
      </c>
      <c r="BN83" s="262">
        <f t="shared" si="27"/>
        <v>0</v>
      </c>
      <c r="BO83" s="254"/>
      <c r="BP83" s="254"/>
      <c r="BQ83" s="254" t="s">
        <v>266</v>
      </c>
      <c r="BR83" s="254" t="s">
        <v>288</v>
      </c>
      <c r="BS83" s="254" t="s">
        <v>303</v>
      </c>
      <c r="BT83" s="254"/>
    </row>
    <row r="84" spans="1:72" s="69" customFormat="1" ht="72" x14ac:dyDescent="0.25">
      <c r="A84" s="254" t="s">
        <v>394</v>
      </c>
      <c r="B84" s="255" t="s">
        <v>13</v>
      </c>
      <c r="C84" s="254" t="s">
        <v>7</v>
      </c>
      <c r="D84" s="254" t="s">
        <v>261</v>
      </c>
      <c r="E84" s="254" t="s">
        <v>288</v>
      </c>
      <c r="F84" s="254" t="s">
        <v>584</v>
      </c>
      <c r="G84" s="256">
        <v>3206</v>
      </c>
      <c r="H84" s="254" t="s">
        <v>200</v>
      </c>
      <c r="I84" s="254" t="s">
        <v>673</v>
      </c>
      <c r="J84" s="254" t="s">
        <v>1625</v>
      </c>
      <c r="K84" s="254" t="s">
        <v>1392</v>
      </c>
      <c r="L84" s="254" t="s">
        <v>964</v>
      </c>
      <c r="M84" s="256">
        <v>3206003</v>
      </c>
      <c r="N84" s="254" t="s">
        <v>965</v>
      </c>
      <c r="O84" s="256">
        <v>320600500</v>
      </c>
      <c r="P84" s="309">
        <v>0.5</v>
      </c>
      <c r="Q84" s="310">
        <v>0</v>
      </c>
      <c r="R84" s="223">
        <f t="shared" si="21"/>
        <v>0</v>
      </c>
      <c r="S84" s="309">
        <v>0.5</v>
      </c>
      <c r="T84" s="310"/>
      <c r="U84" s="223">
        <f t="shared" si="22"/>
        <v>0</v>
      </c>
      <c r="V84" s="309">
        <v>0.5</v>
      </c>
      <c r="W84" s="310"/>
      <c r="X84" s="223">
        <f t="shared" si="23"/>
        <v>0</v>
      </c>
      <c r="Y84" s="309">
        <v>0.5</v>
      </c>
      <c r="Z84" s="310"/>
      <c r="AA84" s="223">
        <f t="shared" si="24"/>
        <v>0</v>
      </c>
      <c r="AB84" s="309">
        <f t="shared" si="31"/>
        <v>2</v>
      </c>
      <c r="AC84" s="259">
        <f t="shared" si="25"/>
        <v>0</v>
      </c>
      <c r="AD84" s="223">
        <f t="shared" si="26"/>
        <v>0</v>
      </c>
      <c r="AE84" s="260" t="s">
        <v>200</v>
      </c>
      <c r="AF84" s="260" t="s">
        <v>1204</v>
      </c>
      <c r="AG84" s="260" t="s">
        <v>1204</v>
      </c>
      <c r="AH84" s="254"/>
      <c r="AI84" s="254" t="s">
        <v>1304</v>
      </c>
      <c r="AJ84" s="254"/>
      <c r="AK84" s="261" t="s">
        <v>200</v>
      </c>
      <c r="AL84" s="261" t="s">
        <v>1204</v>
      </c>
      <c r="AM84" s="262">
        <v>0</v>
      </c>
      <c r="AN84" s="262">
        <v>0</v>
      </c>
      <c r="AO84" s="262">
        <v>0</v>
      </c>
      <c r="AP84" s="262">
        <v>0</v>
      </c>
      <c r="AQ84" s="263" t="s">
        <v>1204</v>
      </c>
      <c r="AR84" s="263" t="s">
        <v>1204</v>
      </c>
      <c r="AS84" s="254" t="s">
        <v>1204</v>
      </c>
      <c r="AT84" s="264"/>
      <c r="AU84" s="254"/>
      <c r="AV84" s="254"/>
      <c r="AW84" s="254"/>
      <c r="AX84" s="262">
        <v>0</v>
      </c>
      <c r="AY84" s="262">
        <v>0</v>
      </c>
      <c r="AZ84" s="262">
        <v>0</v>
      </c>
      <c r="BA84" s="262">
        <v>0</v>
      </c>
      <c r="BB84" s="262">
        <v>0</v>
      </c>
      <c r="BC84" s="262">
        <v>0</v>
      </c>
      <c r="BD84" s="262">
        <v>0</v>
      </c>
      <c r="BE84" s="262">
        <v>0</v>
      </c>
      <c r="BF84" s="262">
        <v>0</v>
      </c>
      <c r="BG84" s="262">
        <v>0</v>
      </c>
      <c r="BH84" s="262">
        <v>0</v>
      </c>
      <c r="BI84" s="262">
        <v>0</v>
      </c>
      <c r="BJ84" s="262">
        <v>0</v>
      </c>
      <c r="BK84" s="262">
        <v>0</v>
      </c>
      <c r="BL84" s="262">
        <v>0</v>
      </c>
      <c r="BM84" s="262">
        <v>0</v>
      </c>
      <c r="BN84" s="262">
        <f t="shared" si="27"/>
        <v>0</v>
      </c>
      <c r="BO84" s="254"/>
      <c r="BP84" s="254"/>
      <c r="BQ84" s="254" t="s">
        <v>266</v>
      </c>
      <c r="BR84" s="254" t="s">
        <v>288</v>
      </c>
      <c r="BS84" s="254" t="s">
        <v>303</v>
      </c>
      <c r="BT84" s="254"/>
    </row>
    <row r="85" spans="1:72" s="96" customFormat="1" ht="48" x14ac:dyDescent="0.25">
      <c r="A85" s="60" t="s">
        <v>395</v>
      </c>
      <c r="B85" s="61" t="s">
        <v>13</v>
      </c>
      <c r="C85" s="60" t="s">
        <v>1204</v>
      </c>
      <c r="D85" s="60" t="s">
        <v>261</v>
      </c>
      <c r="E85" s="60" t="s">
        <v>288</v>
      </c>
      <c r="F85" s="60" t="s">
        <v>584</v>
      </c>
      <c r="G85" s="62">
        <v>3206</v>
      </c>
      <c r="H85" s="60" t="s">
        <v>201</v>
      </c>
      <c r="I85" s="60" t="s">
        <v>674</v>
      </c>
      <c r="J85" s="60" t="s">
        <v>1626</v>
      </c>
      <c r="K85" s="60" t="s">
        <v>1393</v>
      </c>
      <c r="L85" s="60" t="s">
        <v>966</v>
      </c>
      <c r="M85" s="62">
        <v>3208006</v>
      </c>
      <c r="N85" s="60" t="s">
        <v>967</v>
      </c>
      <c r="O85" s="62">
        <v>320800600</v>
      </c>
      <c r="P85" s="112">
        <v>1</v>
      </c>
      <c r="Q85" s="313">
        <v>0.2</v>
      </c>
      <c r="R85" s="219">
        <f>Q85/P85</f>
        <v>0.2</v>
      </c>
      <c r="S85" s="112">
        <v>1</v>
      </c>
      <c r="T85" s="313"/>
      <c r="U85" s="219">
        <f>T85/M85</f>
        <v>0</v>
      </c>
      <c r="V85" s="112">
        <v>1</v>
      </c>
      <c r="W85" s="313"/>
      <c r="X85" s="219">
        <f>W85/P85</f>
        <v>0</v>
      </c>
      <c r="Y85" s="112">
        <v>1</v>
      </c>
      <c r="Z85" s="313"/>
      <c r="AA85" s="219">
        <f>Z85/S85</f>
        <v>0</v>
      </c>
      <c r="AB85" s="112">
        <v>1</v>
      </c>
      <c r="AC85" s="238">
        <f>Q85+T85+W85+Z85</f>
        <v>0.2</v>
      </c>
      <c r="AD85" s="219">
        <f>AC85/AB85</f>
        <v>0.2</v>
      </c>
      <c r="AE85" s="60" t="s">
        <v>1309</v>
      </c>
      <c r="AF85" s="60" t="s">
        <v>1310</v>
      </c>
      <c r="AG85" s="65" t="s">
        <v>2177</v>
      </c>
      <c r="AH85" s="60" t="s">
        <v>1890</v>
      </c>
      <c r="AI85" s="60" t="s">
        <v>1304</v>
      </c>
      <c r="AJ85" s="60"/>
      <c r="AK85" s="66" t="s">
        <v>2106</v>
      </c>
      <c r="AL85" s="66" t="s">
        <v>2107</v>
      </c>
      <c r="AM85" s="67">
        <f>6000000</f>
        <v>6000000</v>
      </c>
      <c r="AN85" s="67">
        <v>0</v>
      </c>
      <c r="AO85" s="67">
        <v>0</v>
      </c>
      <c r="AP85" s="67">
        <v>0</v>
      </c>
      <c r="AQ85" s="22">
        <f>AP85/AM85</f>
        <v>0</v>
      </c>
      <c r="AR85" s="22">
        <f>AN85/AM85</f>
        <v>0</v>
      </c>
      <c r="AS85" s="60" t="s">
        <v>1885</v>
      </c>
      <c r="AT85" s="68"/>
      <c r="AU85" s="60"/>
      <c r="AV85" s="60"/>
      <c r="AW85" s="60"/>
      <c r="AX85" s="67">
        <v>6000000</v>
      </c>
      <c r="AY85" s="67">
        <v>0</v>
      </c>
      <c r="AZ85" s="67">
        <v>0</v>
      </c>
      <c r="BA85" s="67">
        <v>0</v>
      </c>
      <c r="BB85" s="67">
        <v>0</v>
      </c>
      <c r="BC85" s="67">
        <v>0</v>
      </c>
      <c r="BD85" s="67">
        <v>0</v>
      </c>
      <c r="BE85" s="67">
        <v>0</v>
      </c>
      <c r="BF85" s="67">
        <v>0</v>
      </c>
      <c r="BG85" s="67">
        <v>0</v>
      </c>
      <c r="BH85" s="67">
        <v>0</v>
      </c>
      <c r="BI85" s="67">
        <v>0</v>
      </c>
      <c r="BJ85" s="67">
        <v>0</v>
      </c>
      <c r="BK85" s="67">
        <v>0</v>
      </c>
      <c r="BL85" s="67">
        <v>0</v>
      </c>
      <c r="BM85" s="67">
        <v>0</v>
      </c>
      <c r="BN85" s="67">
        <f>AX85+AY85+AZ85+BA85+BB85+BC85+BD85+BE85+BF85+BG85+BH85+BI85+BJ85+BK85+BL85+BM85</f>
        <v>6000000</v>
      </c>
      <c r="BO85" s="239"/>
      <c r="BP85" s="239"/>
      <c r="BQ85" s="239" t="s">
        <v>266</v>
      </c>
      <c r="BR85" s="239" t="s">
        <v>288</v>
      </c>
      <c r="BS85" s="239" t="s">
        <v>299</v>
      </c>
      <c r="BT85" s="239"/>
    </row>
    <row r="86" spans="1:72" s="69" customFormat="1" ht="36" x14ac:dyDescent="0.25">
      <c r="A86" s="254" t="s">
        <v>396</v>
      </c>
      <c r="B86" s="255" t="s">
        <v>13</v>
      </c>
      <c r="C86" s="254" t="s">
        <v>14</v>
      </c>
      <c r="D86" s="254" t="s">
        <v>261</v>
      </c>
      <c r="E86" s="254" t="s">
        <v>288</v>
      </c>
      <c r="F86" s="254" t="s">
        <v>584</v>
      </c>
      <c r="G86" s="256">
        <v>3206</v>
      </c>
      <c r="H86" s="254" t="s">
        <v>200</v>
      </c>
      <c r="I86" s="254" t="s">
        <v>675</v>
      </c>
      <c r="J86" s="254" t="s">
        <v>1625</v>
      </c>
      <c r="K86" s="254" t="s">
        <v>1394</v>
      </c>
      <c r="L86" s="254" t="s">
        <v>968</v>
      </c>
      <c r="M86" s="256">
        <v>3208010</v>
      </c>
      <c r="N86" s="254" t="s">
        <v>969</v>
      </c>
      <c r="O86" s="256">
        <v>320801000</v>
      </c>
      <c r="P86" s="309">
        <v>120</v>
      </c>
      <c r="Q86" s="310">
        <v>78</v>
      </c>
      <c r="R86" s="223">
        <f t="shared" si="21"/>
        <v>0.65</v>
      </c>
      <c r="S86" s="309">
        <v>120</v>
      </c>
      <c r="T86" s="310"/>
      <c r="U86" s="223">
        <f t="shared" si="22"/>
        <v>0</v>
      </c>
      <c r="V86" s="309">
        <v>120</v>
      </c>
      <c r="W86" s="310"/>
      <c r="X86" s="223">
        <f t="shared" si="23"/>
        <v>0</v>
      </c>
      <c r="Y86" s="309">
        <v>120</v>
      </c>
      <c r="Z86" s="310"/>
      <c r="AA86" s="223">
        <f t="shared" si="24"/>
        <v>0</v>
      </c>
      <c r="AB86" s="309">
        <f t="shared" si="31"/>
        <v>480</v>
      </c>
      <c r="AC86" s="259">
        <f t="shared" si="25"/>
        <v>78</v>
      </c>
      <c r="AD86" s="223">
        <f t="shared" si="26"/>
        <v>0.16250000000000001</v>
      </c>
      <c r="AE86" s="260" t="s">
        <v>200</v>
      </c>
      <c r="AF86" s="260" t="s">
        <v>1204</v>
      </c>
      <c r="AG86" s="260" t="s">
        <v>1204</v>
      </c>
      <c r="AH86" s="254"/>
      <c r="AI86" s="254" t="s">
        <v>1304</v>
      </c>
      <c r="AJ86" s="254"/>
      <c r="AK86" s="261" t="s">
        <v>200</v>
      </c>
      <c r="AL86" s="261" t="s">
        <v>1204</v>
      </c>
      <c r="AM86" s="262">
        <v>0</v>
      </c>
      <c r="AN86" s="262">
        <v>0</v>
      </c>
      <c r="AO86" s="262">
        <v>0</v>
      </c>
      <c r="AP86" s="262">
        <v>0</v>
      </c>
      <c r="AQ86" s="263" t="s">
        <v>1204</v>
      </c>
      <c r="AR86" s="263" t="s">
        <v>1204</v>
      </c>
      <c r="AS86" s="254" t="s">
        <v>1204</v>
      </c>
      <c r="AT86" s="264"/>
      <c r="AU86" s="254"/>
      <c r="AV86" s="254"/>
      <c r="AW86" s="254"/>
      <c r="AX86" s="262">
        <v>0</v>
      </c>
      <c r="AY86" s="262">
        <v>0</v>
      </c>
      <c r="AZ86" s="262">
        <v>0</v>
      </c>
      <c r="BA86" s="262">
        <v>0</v>
      </c>
      <c r="BB86" s="262">
        <v>0</v>
      </c>
      <c r="BC86" s="262">
        <v>0</v>
      </c>
      <c r="BD86" s="262">
        <v>0</v>
      </c>
      <c r="BE86" s="262">
        <v>0</v>
      </c>
      <c r="BF86" s="262">
        <v>0</v>
      </c>
      <c r="BG86" s="262">
        <v>0</v>
      </c>
      <c r="BH86" s="262">
        <v>0</v>
      </c>
      <c r="BI86" s="262">
        <v>0</v>
      </c>
      <c r="BJ86" s="262">
        <v>0</v>
      </c>
      <c r="BK86" s="262">
        <v>0</v>
      </c>
      <c r="BL86" s="262">
        <v>0</v>
      </c>
      <c r="BM86" s="262">
        <v>0</v>
      </c>
      <c r="BN86" s="262">
        <f t="shared" si="27"/>
        <v>0</v>
      </c>
      <c r="BO86" s="254"/>
      <c r="BP86" s="254"/>
      <c r="BQ86" s="254" t="s">
        <v>266</v>
      </c>
      <c r="BR86" s="254" t="s">
        <v>288</v>
      </c>
      <c r="BS86" s="254" t="s">
        <v>299</v>
      </c>
      <c r="BT86" s="254"/>
    </row>
    <row r="87" spans="1:72" s="96" customFormat="1" ht="84" x14ac:dyDescent="0.25">
      <c r="A87" s="60" t="s">
        <v>397</v>
      </c>
      <c r="B87" s="60" t="s">
        <v>7</v>
      </c>
      <c r="C87" s="60" t="s">
        <v>1204</v>
      </c>
      <c r="D87" s="60" t="s">
        <v>261</v>
      </c>
      <c r="E87" s="61" t="s">
        <v>300</v>
      </c>
      <c r="F87" s="80" t="s">
        <v>16</v>
      </c>
      <c r="G87" s="62">
        <v>4001</v>
      </c>
      <c r="H87" s="60" t="s">
        <v>201</v>
      </c>
      <c r="I87" s="60" t="s">
        <v>676</v>
      </c>
      <c r="J87" s="60" t="s">
        <v>1627</v>
      </c>
      <c r="K87" s="60" t="s">
        <v>1395</v>
      </c>
      <c r="L87" s="60" t="s">
        <v>17</v>
      </c>
      <c r="M87" s="62">
        <v>4001001</v>
      </c>
      <c r="N87" s="60" t="s">
        <v>18</v>
      </c>
      <c r="O87" s="62">
        <v>400100101</v>
      </c>
      <c r="P87" s="64">
        <v>0.3</v>
      </c>
      <c r="Q87" s="238">
        <v>0.1</v>
      </c>
      <c r="R87" s="219">
        <f>Q87/P87</f>
        <v>0.33333333333333337</v>
      </c>
      <c r="S87" s="64">
        <v>0.3</v>
      </c>
      <c r="T87" s="238"/>
      <c r="U87" s="219">
        <f>T87/M87</f>
        <v>0</v>
      </c>
      <c r="V87" s="64">
        <v>0.4</v>
      </c>
      <c r="W87" s="238"/>
      <c r="X87" s="219">
        <f>W87/P87</f>
        <v>0</v>
      </c>
      <c r="Y87" s="64">
        <v>1</v>
      </c>
      <c r="Z87" s="238"/>
      <c r="AA87" s="219">
        <f>Z87/S87</f>
        <v>0</v>
      </c>
      <c r="AB87" s="315">
        <f>P87+S87+V87+Y87</f>
        <v>2</v>
      </c>
      <c r="AC87" s="238">
        <f>Q87+T87+W87+Z87</f>
        <v>0.1</v>
      </c>
      <c r="AD87" s="219">
        <f>AC87/AB87</f>
        <v>0.05</v>
      </c>
      <c r="AE87" s="60" t="s">
        <v>2093</v>
      </c>
      <c r="AF87" s="60" t="s">
        <v>2092</v>
      </c>
      <c r="AG87" s="65" t="s">
        <v>2177</v>
      </c>
      <c r="AH87" s="60" t="s">
        <v>1942</v>
      </c>
      <c r="AI87" s="60" t="s">
        <v>1944</v>
      </c>
      <c r="AJ87" s="60"/>
      <c r="AK87" s="66" t="s">
        <v>2104</v>
      </c>
      <c r="AL87" s="66" t="s">
        <v>2107</v>
      </c>
      <c r="AM87" s="67">
        <f>115500000</f>
        <v>115500000</v>
      </c>
      <c r="AN87" s="67">
        <v>0</v>
      </c>
      <c r="AO87" s="67">
        <v>0</v>
      </c>
      <c r="AP87" s="67">
        <v>0</v>
      </c>
      <c r="AQ87" s="22">
        <f>AP87/AM87</f>
        <v>0</v>
      </c>
      <c r="AR87" s="22">
        <f>AN87/AM87</f>
        <v>0</v>
      </c>
      <c r="AS87" s="60" t="s">
        <v>1941</v>
      </c>
      <c r="AT87" s="68"/>
      <c r="AU87" s="60"/>
      <c r="AV87" s="60"/>
      <c r="AW87" s="60"/>
      <c r="AX87" s="67">
        <v>115500000</v>
      </c>
      <c r="AY87" s="67">
        <v>0</v>
      </c>
      <c r="AZ87" s="67">
        <v>0</v>
      </c>
      <c r="BA87" s="67">
        <v>0</v>
      </c>
      <c r="BB87" s="67">
        <v>0</v>
      </c>
      <c r="BC87" s="67">
        <v>0</v>
      </c>
      <c r="BD87" s="67">
        <v>0</v>
      </c>
      <c r="BE87" s="67">
        <v>0</v>
      </c>
      <c r="BF87" s="67">
        <v>0</v>
      </c>
      <c r="BG87" s="67">
        <v>0</v>
      </c>
      <c r="BH87" s="67">
        <v>0</v>
      </c>
      <c r="BI87" s="67">
        <v>0</v>
      </c>
      <c r="BJ87" s="67">
        <v>0</v>
      </c>
      <c r="BK87" s="67">
        <v>0</v>
      </c>
      <c r="BL87" s="67">
        <v>0</v>
      </c>
      <c r="BM87" s="67">
        <v>0</v>
      </c>
      <c r="BN87" s="67">
        <f>AX87+AY87+AZ87+BA87+BB87+BC87+BD87+BE87+BF87+BG87+BH87+BI87+BJ87+BK87+BL87+BM87</f>
        <v>115500000</v>
      </c>
      <c r="BO87" s="239"/>
      <c r="BP87" s="239"/>
      <c r="BQ87" s="239" t="s">
        <v>254</v>
      </c>
      <c r="BR87" s="239" t="s">
        <v>300</v>
      </c>
      <c r="BS87" s="269" t="s">
        <v>567</v>
      </c>
      <c r="BT87" s="239"/>
    </row>
    <row r="88" spans="1:72" s="69" customFormat="1" ht="84" x14ac:dyDescent="0.25">
      <c r="A88" s="60" t="s">
        <v>398</v>
      </c>
      <c r="B88" s="60" t="s">
        <v>7</v>
      </c>
      <c r="C88" s="60" t="s">
        <v>1204</v>
      </c>
      <c r="D88" s="60" t="s">
        <v>261</v>
      </c>
      <c r="E88" s="61" t="s">
        <v>300</v>
      </c>
      <c r="F88" s="80" t="s">
        <v>16</v>
      </c>
      <c r="G88" s="62">
        <v>4001</v>
      </c>
      <c r="H88" s="60" t="s">
        <v>201</v>
      </c>
      <c r="I88" s="60" t="s">
        <v>677</v>
      </c>
      <c r="J88" s="60" t="s">
        <v>1627</v>
      </c>
      <c r="K88" s="60" t="s">
        <v>1396</v>
      </c>
      <c r="L88" s="60" t="s">
        <v>970</v>
      </c>
      <c r="M88" s="62">
        <v>4001007</v>
      </c>
      <c r="N88" s="60" t="s">
        <v>971</v>
      </c>
      <c r="O88" s="62">
        <v>400100700</v>
      </c>
      <c r="P88" s="64">
        <v>50</v>
      </c>
      <c r="Q88" s="238">
        <v>0</v>
      </c>
      <c r="R88" s="219">
        <f>Q88/P88</f>
        <v>0</v>
      </c>
      <c r="S88" s="64">
        <v>250</v>
      </c>
      <c r="T88" s="238"/>
      <c r="U88" s="219">
        <f>T88/M88</f>
        <v>0</v>
      </c>
      <c r="V88" s="64">
        <v>400</v>
      </c>
      <c r="W88" s="238"/>
      <c r="X88" s="219">
        <f>W88/P88</f>
        <v>0</v>
      </c>
      <c r="Y88" s="64">
        <v>300</v>
      </c>
      <c r="Z88" s="238"/>
      <c r="AA88" s="219">
        <f>Z88/S88</f>
        <v>0</v>
      </c>
      <c r="AB88" s="315">
        <f>P88+S88+V88+Y88</f>
        <v>1000</v>
      </c>
      <c r="AC88" s="238">
        <f>Q88+T88+W88+Z88</f>
        <v>0</v>
      </c>
      <c r="AD88" s="219">
        <f>AC88/AB88</f>
        <v>0</v>
      </c>
      <c r="AE88" s="60" t="s">
        <v>2093</v>
      </c>
      <c r="AF88" s="60" t="s">
        <v>2092</v>
      </c>
      <c r="AG88" s="65" t="s">
        <v>2177</v>
      </c>
      <c r="AH88" s="60" t="s">
        <v>1943</v>
      </c>
      <c r="AI88" s="60" t="s">
        <v>1944</v>
      </c>
      <c r="AJ88" s="60"/>
      <c r="AK88" s="66" t="s">
        <v>2105</v>
      </c>
      <c r="AL88" s="66" t="s">
        <v>2107</v>
      </c>
      <c r="AM88" s="67">
        <f>137500000</f>
        <v>137500000</v>
      </c>
      <c r="AN88" s="67">
        <v>0</v>
      </c>
      <c r="AO88" s="67">
        <v>0</v>
      </c>
      <c r="AP88" s="67">
        <v>0</v>
      </c>
      <c r="AQ88" s="22">
        <f>AP88/AM88</f>
        <v>0</v>
      </c>
      <c r="AR88" s="22">
        <f>AN88/AM88</f>
        <v>0</v>
      </c>
      <c r="AS88" s="60" t="s">
        <v>1945</v>
      </c>
      <c r="AT88" s="68"/>
      <c r="AU88" s="60"/>
      <c r="AV88" s="60"/>
      <c r="AW88" s="60"/>
      <c r="AX88" s="67">
        <v>137500000</v>
      </c>
      <c r="AY88" s="67">
        <v>0</v>
      </c>
      <c r="AZ88" s="67">
        <v>0</v>
      </c>
      <c r="BA88" s="67">
        <v>0</v>
      </c>
      <c r="BB88" s="67">
        <v>0</v>
      </c>
      <c r="BC88" s="67">
        <v>0</v>
      </c>
      <c r="BD88" s="67">
        <v>0</v>
      </c>
      <c r="BE88" s="67">
        <v>0</v>
      </c>
      <c r="BF88" s="67">
        <v>0</v>
      </c>
      <c r="BG88" s="67">
        <v>0</v>
      </c>
      <c r="BH88" s="67">
        <v>0</v>
      </c>
      <c r="BI88" s="67">
        <v>0</v>
      </c>
      <c r="BJ88" s="67">
        <v>0</v>
      </c>
      <c r="BK88" s="67">
        <v>0</v>
      </c>
      <c r="BL88" s="67">
        <v>0</v>
      </c>
      <c r="BM88" s="67">
        <v>0</v>
      </c>
      <c r="BN88" s="67">
        <f>AX88+AY88+AZ88+BA88+BB88+BC88+BD88+BE88+BF88+BG88+BH88+BI88+BJ88+BK88+BL88+BM88</f>
        <v>137500000</v>
      </c>
      <c r="BO88" s="239"/>
      <c r="BP88" s="239"/>
      <c r="BQ88" s="239" t="s">
        <v>254</v>
      </c>
      <c r="BR88" s="239"/>
      <c r="BS88" s="269" t="s">
        <v>567</v>
      </c>
      <c r="BT88" s="239"/>
    </row>
    <row r="89" spans="1:72" s="69" customFormat="1" ht="108" x14ac:dyDescent="0.25">
      <c r="A89" s="254" t="s">
        <v>399</v>
      </c>
      <c r="B89" s="254" t="s">
        <v>7</v>
      </c>
      <c r="C89" s="254" t="s">
        <v>1204</v>
      </c>
      <c r="D89" s="254" t="s">
        <v>261</v>
      </c>
      <c r="E89" s="255" t="s">
        <v>300</v>
      </c>
      <c r="F89" s="265" t="s">
        <v>16</v>
      </c>
      <c r="G89" s="256">
        <v>4001</v>
      </c>
      <c r="H89" s="254" t="s">
        <v>200</v>
      </c>
      <c r="I89" s="254" t="s">
        <v>678</v>
      </c>
      <c r="J89" s="254" t="s">
        <v>1587</v>
      </c>
      <c r="K89" s="254" t="s">
        <v>1397</v>
      </c>
      <c r="L89" s="254" t="s">
        <v>972</v>
      </c>
      <c r="M89" s="256">
        <v>4001002</v>
      </c>
      <c r="N89" s="254" t="s">
        <v>973</v>
      </c>
      <c r="O89" s="256">
        <v>400100200</v>
      </c>
      <c r="P89" s="258">
        <v>0</v>
      </c>
      <c r="Q89" s="259">
        <v>0</v>
      </c>
      <c r="R89" s="223" t="e">
        <f t="shared" si="21"/>
        <v>#DIV/0!</v>
      </c>
      <c r="S89" s="258">
        <v>0.5</v>
      </c>
      <c r="T89" s="259"/>
      <c r="U89" s="223">
        <f t="shared" si="22"/>
        <v>0</v>
      </c>
      <c r="V89" s="258">
        <v>0.5</v>
      </c>
      <c r="W89" s="259"/>
      <c r="X89" s="223" t="e">
        <f t="shared" si="23"/>
        <v>#DIV/0!</v>
      </c>
      <c r="Y89" s="258">
        <v>0</v>
      </c>
      <c r="Z89" s="259"/>
      <c r="AA89" s="223">
        <f t="shared" si="24"/>
        <v>0</v>
      </c>
      <c r="AB89" s="308">
        <f t="shared" si="31"/>
        <v>1</v>
      </c>
      <c r="AC89" s="259">
        <f t="shared" si="25"/>
        <v>0</v>
      </c>
      <c r="AD89" s="223">
        <f t="shared" si="26"/>
        <v>0</v>
      </c>
      <c r="AE89" s="260" t="s">
        <v>200</v>
      </c>
      <c r="AF89" s="260" t="s">
        <v>1204</v>
      </c>
      <c r="AG89" s="260" t="s">
        <v>1204</v>
      </c>
      <c r="AH89" s="254"/>
      <c r="AI89" s="254" t="s">
        <v>1211</v>
      </c>
      <c r="AJ89" s="254"/>
      <c r="AK89" s="261" t="s">
        <v>200</v>
      </c>
      <c r="AL89" s="261" t="s">
        <v>1204</v>
      </c>
      <c r="AM89" s="262">
        <v>0</v>
      </c>
      <c r="AN89" s="262">
        <v>0</v>
      </c>
      <c r="AO89" s="262">
        <v>0</v>
      </c>
      <c r="AP89" s="262">
        <v>0</v>
      </c>
      <c r="AQ89" s="263" t="s">
        <v>1204</v>
      </c>
      <c r="AR89" s="263" t="s">
        <v>1204</v>
      </c>
      <c r="AS89" s="254" t="s">
        <v>1204</v>
      </c>
      <c r="AT89" s="264"/>
      <c r="AU89" s="254"/>
      <c r="AV89" s="254"/>
      <c r="AW89" s="254"/>
      <c r="AX89" s="262">
        <v>0</v>
      </c>
      <c r="AY89" s="262">
        <v>0</v>
      </c>
      <c r="AZ89" s="262">
        <v>0</v>
      </c>
      <c r="BA89" s="262">
        <v>0</v>
      </c>
      <c r="BB89" s="262">
        <v>0</v>
      </c>
      <c r="BC89" s="262">
        <v>0</v>
      </c>
      <c r="BD89" s="262">
        <v>0</v>
      </c>
      <c r="BE89" s="262">
        <v>0</v>
      </c>
      <c r="BF89" s="262">
        <v>0</v>
      </c>
      <c r="BG89" s="262">
        <v>0</v>
      </c>
      <c r="BH89" s="262">
        <v>0</v>
      </c>
      <c r="BI89" s="262">
        <v>0</v>
      </c>
      <c r="BJ89" s="262">
        <v>0</v>
      </c>
      <c r="BK89" s="262">
        <v>0</v>
      </c>
      <c r="BL89" s="262">
        <v>0</v>
      </c>
      <c r="BM89" s="262">
        <v>0</v>
      </c>
      <c r="BN89" s="262">
        <f t="shared" si="27"/>
        <v>0</v>
      </c>
      <c r="BO89" s="254"/>
      <c r="BP89" s="254"/>
      <c r="BQ89" s="254" t="s">
        <v>254</v>
      </c>
      <c r="BR89" s="254"/>
      <c r="BS89" s="265" t="s">
        <v>567</v>
      </c>
      <c r="BT89" s="254"/>
    </row>
    <row r="90" spans="1:72" s="79" customFormat="1" ht="96" x14ac:dyDescent="0.25">
      <c r="A90" s="70" t="s">
        <v>400</v>
      </c>
      <c r="B90" s="70" t="s">
        <v>7</v>
      </c>
      <c r="C90" s="70" t="s">
        <v>1204</v>
      </c>
      <c r="D90" s="70" t="s">
        <v>261</v>
      </c>
      <c r="E90" s="71" t="s">
        <v>300</v>
      </c>
      <c r="F90" s="71" t="s">
        <v>16</v>
      </c>
      <c r="G90" s="72">
        <v>4001</v>
      </c>
      <c r="H90" s="70" t="s">
        <v>201</v>
      </c>
      <c r="I90" s="70" t="s">
        <v>679</v>
      </c>
      <c r="J90" s="70" t="s">
        <v>1628</v>
      </c>
      <c r="K90" s="70" t="s">
        <v>1398</v>
      </c>
      <c r="L90" s="70" t="s">
        <v>974</v>
      </c>
      <c r="M90" s="72">
        <v>4001032</v>
      </c>
      <c r="N90" s="70" t="s">
        <v>975</v>
      </c>
      <c r="O90" s="72">
        <v>400103200</v>
      </c>
      <c r="P90" s="97">
        <v>0</v>
      </c>
      <c r="Q90" s="240">
        <v>0</v>
      </c>
      <c r="R90" s="220" t="e">
        <f t="shared" ref="R90:R98" si="32">Q90/P90</f>
        <v>#DIV/0!</v>
      </c>
      <c r="S90" s="97">
        <v>100</v>
      </c>
      <c r="T90" s="240"/>
      <c r="U90" s="220">
        <f t="shared" ref="U90:U98" si="33">T90/M90</f>
        <v>0</v>
      </c>
      <c r="V90" s="97">
        <v>0</v>
      </c>
      <c r="W90" s="240"/>
      <c r="X90" s="220" t="e">
        <f t="shared" ref="X90:X98" si="34">W90/P90</f>
        <v>#DIV/0!</v>
      </c>
      <c r="Y90" s="97">
        <v>0</v>
      </c>
      <c r="Z90" s="240"/>
      <c r="AA90" s="220">
        <f t="shared" ref="AA90:AA98" si="35">Z90/S90</f>
        <v>0</v>
      </c>
      <c r="AB90" s="306">
        <f t="shared" ref="AB90:AB96" si="36">P90+S90+V90+Y90</f>
        <v>100</v>
      </c>
      <c r="AC90" s="240">
        <f t="shared" ref="AC90:AC98" si="37">Q90+T90+W90+Z90</f>
        <v>0</v>
      </c>
      <c r="AD90" s="220">
        <f t="shared" ref="AD90:AD98" si="38">AC90/AB90</f>
        <v>0</v>
      </c>
      <c r="AE90" s="71" t="s">
        <v>2143</v>
      </c>
      <c r="AF90" s="75" t="s">
        <v>1204</v>
      </c>
      <c r="AG90" s="75" t="s">
        <v>1204</v>
      </c>
      <c r="AH90" s="70"/>
      <c r="AI90" s="70" t="s">
        <v>1211</v>
      </c>
      <c r="AJ90" s="70"/>
      <c r="AK90" s="76" t="s">
        <v>2143</v>
      </c>
      <c r="AL90" s="76" t="s">
        <v>1204</v>
      </c>
      <c r="AM90" s="77">
        <v>0</v>
      </c>
      <c r="AN90" s="77">
        <v>0</v>
      </c>
      <c r="AO90" s="77">
        <v>0</v>
      </c>
      <c r="AP90" s="77">
        <v>0</v>
      </c>
      <c r="AQ90" s="23" t="e">
        <f t="shared" ref="AQ90:AQ98" si="39">AP90/AM90</f>
        <v>#DIV/0!</v>
      </c>
      <c r="AR90" s="23" t="e">
        <f t="shared" ref="AR90:AR98" si="40">AN90/AM90</f>
        <v>#DIV/0!</v>
      </c>
      <c r="AS90" s="70"/>
      <c r="AT90" s="78"/>
      <c r="AU90" s="70"/>
      <c r="AV90" s="70"/>
      <c r="AW90" s="70"/>
      <c r="AX90" s="77">
        <v>0</v>
      </c>
      <c r="AY90" s="77">
        <v>0</v>
      </c>
      <c r="AZ90" s="77">
        <v>0</v>
      </c>
      <c r="BA90" s="77">
        <v>0</v>
      </c>
      <c r="BB90" s="77">
        <v>0</v>
      </c>
      <c r="BC90" s="77">
        <v>0</v>
      </c>
      <c r="BD90" s="77">
        <v>0</v>
      </c>
      <c r="BE90" s="77">
        <v>0</v>
      </c>
      <c r="BF90" s="77">
        <v>0</v>
      </c>
      <c r="BG90" s="77">
        <v>0</v>
      </c>
      <c r="BH90" s="77">
        <v>0</v>
      </c>
      <c r="BI90" s="77">
        <v>0</v>
      </c>
      <c r="BJ90" s="77">
        <v>0</v>
      </c>
      <c r="BK90" s="77">
        <v>0</v>
      </c>
      <c r="BL90" s="77">
        <v>0</v>
      </c>
      <c r="BM90" s="77">
        <v>0</v>
      </c>
      <c r="BN90" s="77">
        <f t="shared" ref="BN90:BN98" si="41">AX90+AY90+AZ90+BA90+BB90+BC90+BD90+BE90+BF90+BG90+BH90+BI90+BJ90+BK90+BL90+BM90</f>
        <v>0</v>
      </c>
      <c r="BO90" s="87"/>
      <c r="BP90" s="87"/>
      <c r="BQ90" s="87" t="s">
        <v>254</v>
      </c>
      <c r="BR90" s="87"/>
      <c r="BS90" s="87" t="s">
        <v>292</v>
      </c>
      <c r="BT90" s="87"/>
    </row>
    <row r="91" spans="1:72" s="69" customFormat="1" ht="72" x14ac:dyDescent="0.25">
      <c r="A91" s="241" t="s">
        <v>401</v>
      </c>
      <c r="B91" s="241" t="s">
        <v>7</v>
      </c>
      <c r="C91" s="241" t="s">
        <v>1204</v>
      </c>
      <c r="D91" s="241" t="s">
        <v>261</v>
      </c>
      <c r="E91" s="242" t="s">
        <v>300</v>
      </c>
      <c r="F91" s="244" t="s">
        <v>585</v>
      </c>
      <c r="G91" s="243">
        <v>4002</v>
      </c>
      <c r="H91" s="241" t="s">
        <v>201</v>
      </c>
      <c r="I91" s="241" t="s">
        <v>680</v>
      </c>
      <c r="J91" s="241" t="s">
        <v>1676</v>
      </c>
      <c r="K91" s="241" t="s">
        <v>1399</v>
      </c>
      <c r="L91" s="241" t="s">
        <v>976</v>
      </c>
      <c r="M91" s="243">
        <v>4002016</v>
      </c>
      <c r="N91" s="241" t="s">
        <v>977</v>
      </c>
      <c r="O91" s="243">
        <v>400201600</v>
      </c>
      <c r="P91" s="248">
        <v>0</v>
      </c>
      <c r="Q91" s="247">
        <v>0</v>
      </c>
      <c r="R91" s="221" t="e">
        <f t="shared" si="32"/>
        <v>#DIV/0!</v>
      </c>
      <c r="S91" s="248">
        <v>0</v>
      </c>
      <c r="T91" s="247"/>
      <c r="U91" s="221">
        <f t="shared" si="33"/>
        <v>0</v>
      </c>
      <c r="V91" s="248">
        <v>1</v>
      </c>
      <c r="W91" s="247"/>
      <c r="X91" s="221" t="e">
        <f t="shared" si="34"/>
        <v>#DIV/0!</v>
      </c>
      <c r="Y91" s="248">
        <v>0</v>
      </c>
      <c r="Z91" s="247"/>
      <c r="AA91" s="221" t="e">
        <f t="shared" si="35"/>
        <v>#DIV/0!</v>
      </c>
      <c r="AB91" s="304">
        <f t="shared" si="36"/>
        <v>1</v>
      </c>
      <c r="AC91" s="247">
        <f t="shared" si="37"/>
        <v>0</v>
      </c>
      <c r="AD91" s="221">
        <f t="shared" si="38"/>
        <v>0</v>
      </c>
      <c r="AE91" s="242" t="s">
        <v>1826</v>
      </c>
      <c r="AF91" s="249" t="s">
        <v>1204</v>
      </c>
      <c r="AG91" s="249" t="s">
        <v>1204</v>
      </c>
      <c r="AH91" s="241"/>
      <c r="AI91" s="241" t="s">
        <v>1210</v>
      </c>
      <c r="AJ91" s="241"/>
      <c r="AK91" s="250" t="s">
        <v>1826</v>
      </c>
      <c r="AL91" s="250" t="s">
        <v>1204</v>
      </c>
      <c r="AM91" s="251">
        <v>0</v>
      </c>
      <c r="AN91" s="251">
        <v>0</v>
      </c>
      <c r="AO91" s="251">
        <v>0</v>
      </c>
      <c r="AP91" s="251">
        <v>0</v>
      </c>
      <c r="AQ91" s="222" t="e">
        <f t="shared" si="39"/>
        <v>#DIV/0!</v>
      </c>
      <c r="AR91" s="222" t="e">
        <f t="shared" si="40"/>
        <v>#DIV/0!</v>
      </c>
      <c r="AS91" s="241"/>
      <c r="AT91" s="252"/>
      <c r="AU91" s="241"/>
      <c r="AV91" s="241"/>
      <c r="AW91" s="241"/>
      <c r="AX91" s="251">
        <v>0</v>
      </c>
      <c r="AY91" s="251">
        <v>0</v>
      </c>
      <c r="AZ91" s="251">
        <v>0</v>
      </c>
      <c r="BA91" s="251">
        <v>0</v>
      </c>
      <c r="BB91" s="251">
        <v>0</v>
      </c>
      <c r="BC91" s="251">
        <v>0</v>
      </c>
      <c r="BD91" s="251">
        <v>0</v>
      </c>
      <c r="BE91" s="251">
        <v>0</v>
      </c>
      <c r="BF91" s="251">
        <v>0</v>
      </c>
      <c r="BG91" s="251">
        <v>0</v>
      </c>
      <c r="BH91" s="251">
        <v>0</v>
      </c>
      <c r="BI91" s="251">
        <v>0</v>
      </c>
      <c r="BJ91" s="251">
        <v>0</v>
      </c>
      <c r="BK91" s="251">
        <v>0</v>
      </c>
      <c r="BL91" s="251">
        <v>0</v>
      </c>
      <c r="BM91" s="251">
        <v>0</v>
      </c>
      <c r="BN91" s="251">
        <f t="shared" si="41"/>
        <v>0</v>
      </c>
      <c r="BO91" s="253"/>
      <c r="BP91" s="253"/>
      <c r="BQ91" s="253" t="s">
        <v>254</v>
      </c>
      <c r="BR91" s="253"/>
      <c r="BS91" s="253" t="s">
        <v>567</v>
      </c>
      <c r="BT91" s="253"/>
    </row>
    <row r="92" spans="1:72" s="96" customFormat="1" ht="84" x14ac:dyDescent="0.25">
      <c r="A92" s="70" t="s">
        <v>402</v>
      </c>
      <c r="B92" s="70" t="s">
        <v>7</v>
      </c>
      <c r="C92" s="70" t="s">
        <v>1204</v>
      </c>
      <c r="D92" s="70" t="s">
        <v>261</v>
      </c>
      <c r="E92" s="71" t="s">
        <v>300</v>
      </c>
      <c r="F92" s="73" t="s">
        <v>585</v>
      </c>
      <c r="G92" s="72">
        <v>4002</v>
      </c>
      <c r="H92" s="70" t="s">
        <v>201</v>
      </c>
      <c r="I92" s="70" t="s">
        <v>681</v>
      </c>
      <c r="J92" s="70" t="s">
        <v>1629</v>
      </c>
      <c r="K92" s="70" t="s">
        <v>1400</v>
      </c>
      <c r="L92" s="70" t="s">
        <v>976</v>
      </c>
      <c r="M92" s="72">
        <v>4002016</v>
      </c>
      <c r="N92" s="70" t="s">
        <v>977</v>
      </c>
      <c r="O92" s="72">
        <v>400201600</v>
      </c>
      <c r="P92" s="97">
        <v>0.1</v>
      </c>
      <c r="Q92" s="240">
        <v>0</v>
      </c>
      <c r="R92" s="220">
        <f t="shared" si="32"/>
        <v>0</v>
      </c>
      <c r="S92" s="97">
        <v>0.4</v>
      </c>
      <c r="T92" s="240"/>
      <c r="U92" s="220">
        <f t="shared" si="33"/>
        <v>0</v>
      </c>
      <c r="V92" s="97">
        <v>0.5</v>
      </c>
      <c r="W92" s="240"/>
      <c r="X92" s="220">
        <f t="shared" si="34"/>
        <v>0</v>
      </c>
      <c r="Y92" s="97">
        <v>0</v>
      </c>
      <c r="Z92" s="240"/>
      <c r="AA92" s="220">
        <f t="shared" si="35"/>
        <v>0</v>
      </c>
      <c r="AB92" s="306">
        <f t="shared" si="36"/>
        <v>1</v>
      </c>
      <c r="AC92" s="240">
        <f t="shared" si="37"/>
        <v>0</v>
      </c>
      <c r="AD92" s="220">
        <f t="shared" si="38"/>
        <v>0</v>
      </c>
      <c r="AE92" s="71" t="s">
        <v>2143</v>
      </c>
      <c r="AF92" s="75" t="s">
        <v>1204</v>
      </c>
      <c r="AG92" s="75" t="s">
        <v>1204</v>
      </c>
      <c r="AH92" s="70"/>
      <c r="AI92" s="70" t="s">
        <v>1209</v>
      </c>
      <c r="AJ92" s="70"/>
      <c r="AK92" s="76" t="s">
        <v>2143</v>
      </c>
      <c r="AL92" s="76" t="s">
        <v>1204</v>
      </c>
      <c r="AM92" s="77">
        <v>0</v>
      </c>
      <c r="AN92" s="77">
        <v>0</v>
      </c>
      <c r="AO92" s="77">
        <v>0</v>
      </c>
      <c r="AP92" s="77">
        <v>0</v>
      </c>
      <c r="AQ92" s="23" t="e">
        <f t="shared" si="39"/>
        <v>#DIV/0!</v>
      </c>
      <c r="AR92" s="23" t="e">
        <f t="shared" si="40"/>
        <v>#DIV/0!</v>
      </c>
      <c r="AS92" s="70"/>
      <c r="AT92" s="78"/>
      <c r="AU92" s="70"/>
      <c r="AV92" s="70"/>
      <c r="AW92" s="70"/>
      <c r="AX92" s="77">
        <v>0</v>
      </c>
      <c r="AY92" s="77">
        <v>0</v>
      </c>
      <c r="AZ92" s="77">
        <v>0</v>
      </c>
      <c r="BA92" s="77">
        <v>0</v>
      </c>
      <c r="BB92" s="77">
        <v>0</v>
      </c>
      <c r="BC92" s="77">
        <v>0</v>
      </c>
      <c r="BD92" s="77">
        <v>0</v>
      </c>
      <c r="BE92" s="77">
        <v>0</v>
      </c>
      <c r="BF92" s="77">
        <v>0</v>
      </c>
      <c r="BG92" s="77">
        <v>0</v>
      </c>
      <c r="BH92" s="77">
        <v>0</v>
      </c>
      <c r="BI92" s="77">
        <v>0</v>
      </c>
      <c r="BJ92" s="77">
        <v>0</v>
      </c>
      <c r="BK92" s="77">
        <v>0</v>
      </c>
      <c r="BL92" s="77">
        <v>0</v>
      </c>
      <c r="BM92" s="77">
        <v>0</v>
      </c>
      <c r="BN92" s="77">
        <f t="shared" si="41"/>
        <v>0</v>
      </c>
      <c r="BO92" s="163"/>
      <c r="BP92" s="163"/>
      <c r="BQ92" s="163" t="s">
        <v>254</v>
      </c>
      <c r="BR92" s="163"/>
      <c r="BS92" s="163" t="s">
        <v>567</v>
      </c>
      <c r="BT92" s="163"/>
    </row>
    <row r="93" spans="1:72" s="96" customFormat="1" ht="84" x14ac:dyDescent="0.25">
      <c r="A93" s="241" t="s">
        <v>403</v>
      </c>
      <c r="B93" s="241" t="s">
        <v>7</v>
      </c>
      <c r="C93" s="241" t="s">
        <v>1204</v>
      </c>
      <c r="D93" s="241" t="s">
        <v>261</v>
      </c>
      <c r="E93" s="242" t="s">
        <v>300</v>
      </c>
      <c r="F93" s="244" t="s">
        <v>585</v>
      </c>
      <c r="G93" s="243">
        <v>4002</v>
      </c>
      <c r="H93" s="241" t="s">
        <v>201</v>
      </c>
      <c r="I93" s="241" t="s">
        <v>682</v>
      </c>
      <c r="J93" s="241" t="s">
        <v>1630</v>
      </c>
      <c r="K93" s="241" t="s">
        <v>1401</v>
      </c>
      <c r="L93" s="241" t="s">
        <v>976</v>
      </c>
      <c r="M93" s="243">
        <v>4002016</v>
      </c>
      <c r="N93" s="241" t="s">
        <v>978</v>
      </c>
      <c r="O93" s="243">
        <v>400201601</v>
      </c>
      <c r="P93" s="248">
        <v>0</v>
      </c>
      <c r="Q93" s="247">
        <v>0</v>
      </c>
      <c r="R93" s="221" t="e">
        <f t="shared" si="32"/>
        <v>#DIV/0!</v>
      </c>
      <c r="S93" s="248">
        <v>0</v>
      </c>
      <c r="T93" s="247"/>
      <c r="U93" s="221">
        <f t="shared" si="33"/>
        <v>0</v>
      </c>
      <c r="V93" s="248">
        <v>0</v>
      </c>
      <c r="W93" s="247"/>
      <c r="X93" s="221" t="e">
        <f t="shared" si="34"/>
        <v>#DIV/0!</v>
      </c>
      <c r="Y93" s="248">
        <v>1</v>
      </c>
      <c r="Z93" s="247"/>
      <c r="AA93" s="221" t="e">
        <f t="shared" si="35"/>
        <v>#DIV/0!</v>
      </c>
      <c r="AB93" s="304">
        <f t="shared" si="36"/>
        <v>1</v>
      </c>
      <c r="AC93" s="247">
        <f t="shared" si="37"/>
        <v>0</v>
      </c>
      <c r="AD93" s="221">
        <f t="shared" si="38"/>
        <v>0</v>
      </c>
      <c r="AE93" s="242" t="s">
        <v>1826</v>
      </c>
      <c r="AF93" s="249" t="s">
        <v>1204</v>
      </c>
      <c r="AG93" s="249" t="s">
        <v>1204</v>
      </c>
      <c r="AH93" s="241"/>
      <c r="AI93" s="241" t="s">
        <v>1209</v>
      </c>
      <c r="AJ93" s="241"/>
      <c r="AK93" s="250" t="s">
        <v>1826</v>
      </c>
      <c r="AL93" s="250" t="s">
        <v>1204</v>
      </c>
      <c r="AM93" s="251">
        <v>0</v>
      </c>
      <c r="AN93" s="251">
        <v>0</v>
      </c>
      <c r="AO93" s="251">
        <v>0</v>
      </c>
      <c r="AP93" s="251">
        <v>0</v>
      </c>
      <c r="AQ93" s="222" t="e">
        <f t="shared" si="39"/>
        <v>#DIV/0!</v>
      </c>
      <c r="AR93" s="222" t="e">
        <f t="shared" si="40"/>
        <v>#DIV/0!</v>
      </c>
      <c r="AS93" s="241"/>
      <c r="AT93" s="252"/>
      <c r="AU93" s="241"/>
      <c r="AV93" s="241"/>
      <c r="AW93" s="241"/>
      <c r="AX93" s="251">
        <v>0</v>
      </c>
      <c r="AY93" s="251">
        <v>0</v>
      </c>
      <c r="AZ93" s="251">
        <v>0</v>
      </c>
      <c r="BA93" s="251">
        <v>0</v>
      </c>
      <c r="BB93" s="251">
        <v>0</v>
      </c>
      <c r="BC93" s="251">
        <v>0</v>
      </c>
      <c r="BD93" s="251">
        <v>0</v>
      </c>
      <c r="BE93" s="251">
        <v>0</v>
      </c>
      <c r="BF93" s="251">
        <v>0</v>
      </c>
      <c r="BG93" s="251">
        <v>0</v>
      </c>
      <c r="BH93" s="251">
        <v>0</v>
      </c>
      <c r="BI93" s="251">
        <v>0</v>
      </c>
      <c r="BJ93" s="251">
        <v>0</v>
      </c>
      <c r="BK93" s="251">
        <v>0</v>
      </c>
      <c r="BL93" s="251">
        <v>0</v>
      </c>
      <c r="BM93" s="251">
        <v>0</v>
      </c>
      <c r="BN93" s="251">
        <f t="shared" si="41"/>
        <v>0</v>
      </c>
      <c r="BO93" s="253"/>
      <c r="BP93" s="253"/>
      <c r="BQ93" s="253" t="s">
        <v>254</v>
      </c>
      <c r="BR93" s="253"/>
      <c r="BS93" s="253" t="s">
        <v>567</v>
      </c>
      <c r="BT93" s="253"/>
    </row>
    <row r="94" spans="1:72" s="83" customFormat="1" ht="36" x14ac:dyDescent="0.25">
      <c r="A94" s="241" t="s">
        <v>404</v>
      </c>
      <c r="B94" s="241" t="s">
        <v>7</v>
      </c>
      <c r="C94" s="241" t="s">
        <v>1204</v>
      </c>
      <c r="D94" s="241" t="s">
        <v>261</v>
      </c>
      <c r="E94" s="242" t="s">
        <v>300</v>
      </c>
      <c r="F94" s="244" t="s">
        <v>585</v>
      </c>
      <c r="G94" s="243">
        <v>4002</v>
      </c>
      <c r="H94" s="241" t="s">
        <v>201</v>
      </c>
      <c r="I94" s="244" t="s">
        <v>683</v>
      </c>
      <c r="J94" s="241" t="s">
        <v>1631</v>
      </c>
      <c r="K94" s="241" t="s">
        <v>1402</v>
      </c>
      <c r="L94" s="241" t="s">
        <v>979</v>
      </c>
      <c r="M94" s="243">
        <v>4002019</v>
      </c>
      <c r="N94" s="241" t="s">
        <v>980</v>
      </c>
      <c r="O94" s="243">
        <v>400201900</v>
      </c>
      <c r="P94" s="248">
        <v>0</v>
      </c>
      <c r="Q94" s="247">
        <v>0</v>
      </c>
      <c r="R94" s="221" t="e">
        <f t="shared" si="32"/>
        <v>#DIV/0!</v>
      </c>
      <c r="S94" s="248">
        <v>0</v>
      </c>
      <c r="T94" s="247"/>
      <c r="U94" s="221">
        <f t="shared" si="33"/>
        <v>0</v>
      </c>
      <c r="V94" s="248">
        <v>1</v>
      </c>
      <c r="W94" s="247"/>
      <c r="X94" s="221" t="e">
        <f t="shared" si="34"/>
        <v>#DIV/0!</v>
      </c>
      <c r="Y94" s="248">
        <v>1</v>
      </c>
      <c r="Z94" s="247"/>
      <c r="AA94" s="221" t="e">
        <f t="shared" si="35"/>
        <v>#DIV/0!</v>
      </c>
      <c r="AB94" s="304">
        <f t="shared" si="36"/>
        <v>2</v>
      </c>
      <c r="AC94" s="247">
        <f t="shared" si="37"/>
        <v>0</v>
      </c>
      <c r="AD94" s="221">
        <f t="shared" si="38"/>
        <v>0</v>
      </c>
      <c r="AE94" s="242" t="s">
        <v>1826</v>
      </c>
      <c r="AF94" s="249" t="s">
        <v>1204</v>
      </c>
      <c r="AG94" s="249" t="s">
        <v>1204</v>
      </c>
      <c r="AH94" s="241"/>
      <c r="AI94" s="241" t="s">
        <v>1211</v>
      </c>
      <c r="AJ94" s="241"/>
      <c r="AK94" s="250" t="s">
        <v>1826</v>
      </c>
      <c r="AL94" s="250" t="s">
        <v>1204</v>
      </c>
      <c r="AM94" s="251">
        <v>0</v>
      </c>
      <c r="AN94" s="251">
        <v>0</v>
      </c>
      <c r="AO94" s="251">
        <v>0</v>
      </c>
      <c r="AP94" s="251">
        <v>0</v>
      </c>
      <c r="AQ94" s="222" t="e">
        <f t="shared" si="39"/>
        <v>#DIV/0!</v>
      </c>
      <c r="AR94" s="222" t="e">
        <f t="shared" si="40"/>
        <v>#DIV/0!</v>
      </c>
      <c r="AS94" s="241"/>
      <c r="AT94" s="252"/>
      <c r="AU94" s="241"/>
      <c r="AV94" s="241"/>
      <c r="AW94" s="241"/>
      <c r="AX94" s="251">
        <v>0</v>
      </c>
      <c r="AY94" s="251">
        <v>0</v>
      </c>
      <c r="AZ94" s="251">
        <v>0</v>
      </c>
      <c r="BA94" s="251">
        <v>0</v>
      </c>
      <c r="BB94" s="251">
        <v>0</v>
      </c>
      <c r="BC94" s="251">
        <v>0</v>
      </c>
      <c r="BD94" s="251">
        <v>0</v>
      </c>
      <c r="BE94" s="251">
        <v>0</v>
      </c>
      <c r="BF94" s="251">
        <v>0</v>
      </c>
      <c r="BG94" s="251">
        <v>0</v>
      </c>
      <c r="BH94" s="251">
        <v>0</v>
      </c>
      <c r="BI94" s="251">
        <v>0</v>
      </c>
      <c r="BJ94" s="251">
        <v>0</v>
      </c>
      <c r="BK94" s="251">
        <v>0</v>
      </c>
      <c r="BL94" s="251">
        <v>0</v>
      </c>
      <c r="BM94" s="251">
        <v>0</v>
      </c>
      <c r="BN94" s="251">
        <f t="shared" si="41"/>
        <v>0</v>
      </c>
      <c r="BO94" s="253"/>
      <c r="BP94" s="253"/>
      <c r="BQ94" s="253" t="s">
        <v>254</v>
      </c>
      <c r="BR94" s="253"/>
      <c r="BS94" s="253" t="s">
        <v>567</v>
      </c>
      <c r="BT94" s="253"/>
    </row>
    <row r="95" spans="1:72" s="96" customFormat="1" ht="48" x14ac:dyDescent="0.25">
      <c r="A95" s="60" t="s">
        <v>405</v>
      </c>
      <c r="B95" s="60" t="s">
        <v>7</v>
      </c>
      <c r="C95" s="60" t="s">
        <v>1204</v>
      </c>
      <c r="D95" s="60" t="s">
        <v>261</v>
      </c>
      <c r="E95" s="61" t="s">
        <v>300</v>
      </c>
      <c r="F95" s="80" t="s">
        <v>585</v>
      </c>
      <c r="G95" s="62">
        <v>4002</v>
      </c>
      <c r="H95" s="60" t="s">
        <v>201</v>
      </c>
      <c r="I95" s="80" t="s">
        <v>684</v>
      </c>
      <c r="J95" s="60" t="s">
        <v>1633</v>
      </c>
      <c r="K95" s="60" t="s">
        <v>1403</v>
      </c>
      <c r="L95" s="60" t="s">
        <v>981</v>
      </c>
      <c r="M95" s="62">
        <v>4002020</v>
      </c>
      <c r="N95" s="60" t="s">
        <v>982</v>
      </c>
      <c r="O95" s="62">
        <v>400202000</v>
      </c>
      <c r="P95" s="64">
        <v>1</v>
      </c>
      <c r="Q95" s="238">
        <v>0.5</v>
      </c>
      <c r="R95" s="219">
        <f t="shared" si="32"/>
        <v>0.5</v>
      </c>
      <c r="S95" s="64">
        <v>1</v>
      </c>
      <c r="T95" s="238"/>
      <c r="U95" s="219">
        <f t="shared" si="33"/>
        <v>0</v>
      </c>
      <c r="V95" s="64">
        <v>1</v>
      </c>
      <c r="W95" s="238"/>
      <c r="X95" s="219">
        <f t="shared" si="34"/>
        <v>0</v>
      </c>
      <c r="Y95" s="64">
        <v>1</v>
      </c>
      <c r="Z95" s="238"/>
      <c r="AA95" s="219">
        <f t="shared" si="35"/>
        <v>0</v>
      </c>
      <c r="AB95" s="315">
        <f t="shared" si="36"/>
        <v>4</v>
      </c>
      <c r="AC95" s="238">
        <f t="shared" si="37"/>
        <v>0.5</v>
      </c>
      <c r="AD95" s="219">
        <f t="shared" si="38"/>
        <v>0.125</v>
      </c>
      <c r="AE95" s="60" t="s">
        <v>2093</v>
      </c>
      <c r="AF95" s="60" t="s">
        <v>2092</v>
      </c>
      <c r="AG95" s="65" t="s">
        <v>2177</v>
      </c>
      <c r="AH95" s="80" t="s">
        <v>1948</v>
      </c>
      <c r="AI95" s="60" t="s">
        <v>1211</v>
      </c>
      <c r="AJ95" s="60"/>
      <c r="AK95" s="66" t="s">
        <v>180</v>
      </c>
      <c r="AL95" s="66" t="s">
        <v>1795</v>
      </c>
      <c r="AM95" s="67">
        <v>110000000</v>
      </c>
      <c r="AN95" s="67">
        <v>0</v>
      </c>
      <c r="AO95" s="67">
        <v>0</v>
      </c>
      <c r="AP95" s="67">
        <v>0</v>
      </c>
      <c r="AQ95" s="22">
        <f t="shared" si="39"/>
        <v>0</v>
      </c>
      <c r="AR95" s="22">
        <f t="shared" si="40"/>
        <v>0</v>
      </c>
      <c r="AS95" s="60" t="s">
        <v>1946</v>
      </c>
      <c r="AT95" s="68"/>
      <c r="AU95" s="60"/>
      <c r="AV95" s="60"/>
      <c r="AW95" s="60"/>
      <c r="AX95" s="67">
        <v>110000000</v>
      </c>
      <c r="AY95" s="67">
        <v>0</v>
      </c>
      <c r="AZ95" s="67">
        <v>0</v>
      </c>
      <c r="BA95" s="67">
        <v>0</v>
      </c>
      <c r="BB95" s="67">
        <v>0</v>
      </c>
      <c r="BC95" s="67">
        <v>0</v>
      </c>
      <c r="BD95" s="67">
        <v>0</v>
      </c>
      <c r="BE95" s="67">
        <v>0</v>
      </c>
      <c r="BF95" s="67">
        <v>0</v>
      </c>
      <c r="BG95" s="67">
        <v>0</v>
      </c>
      <c r="BH95" s="67">
        <v>0</v>
      </c>
      <c r="BI95" s="67">
        <v>0</v>
      </c>
      <c r="BJ95" s="67">
        <v>0</v>
      </c>
      <c r="BK95" s="67">
        <v>0</v>
      </c>
      <c r="BL95" s="67">
        <v>0</v>
      </c>
      <c r="BM95" s="67">
        <v>0</v>
      </c>
      <c r="BN95" s="67">
        <f t="shared" si="41"/>
        <v>110000000</v>
      </c>
      <c r="BO95" s="239"/>
      <c r="BP95" s="239"/>
      <c r="BQ95" s="239" t="s">
        <v>254</v>
      </c>
      <c r="BR95" s="239"/>
      <c r="BS95" s="239" t="s">
        <v>567</v>
      </c>
      <c r="BT95" s="239"/>
    </row>
    <row r="96" spans="1:72" s="83" customFormat="1" ht="48" x14ac:dyDescent="0.25">
      <c r="A96" s="60" t="s">
        <v>406</v>
      </c>
      <c r="B96" s="60" t="s">
        <v>7</v>
      </c>
      <c r="C96" s="60" t="s">
        <v>1204</v>
      </c>
      <c r="D96" s="60" t="s">
        <v>261</v>
      </c>
      <c r="E96" s="61" t="s">
        <v>300</v>
      </c>
      <c r="F96" s="80" t="s">
        <v>585</v>
      </c>
      <c r="G96" s="62">
        <v>4002</v>
      </c>
      <c r="H96" s="60" t="s">
        <v>201</v>
      </c>
      <c r="I96" s="80" t="s">
        <v>685</v>
      </c>
      <c r="J96" s="60" t="s">
        <v>1632</v>
      </c>
      <c r="K96" s="60" t="s">
        <v>1404</v>
      </c>
      <c r="L96" s="60" t="s">
        <v>983</v>
      </c>
      <c r="M96" s="62">
        <v>4002026</v>
      </c>
      <c r="N96" s="60" t="s">
        <v>984</v>
      </c>
      <c r="O96" s="62">
        <v>400202600</v>
      </c>
      <c r="P96" s="64">
        <v>1</v>
      </c>
      <c r="Q96" s="238">
        <v>0.5</v>
      </c>
      <c r="R96" s="219">
        <f t="shared" si="32"/>
        <v>0.5</v>
      </c>
      <c r="S96" s="64">
        <v>1</v>
      </c>
      <c r="T96" s="238"/>
      <c r="U96" s="219">
        <f t="shared" si="33"/>
        <v>0</v>
      </c>
      <c r="V96" s="64">
        <v>1</v>
      </c>
      <c r="W96" s="238"/>
      <c r="X96" s="219">
        <f t="shared" si="34"/>
        <v>0</v>
      </c>
      <c r="Y96" s="64">
        <v>1</v>
      </c>
      <c r="Z96" s="238"/>
      <c r="AA96" s="219">
        <f t="shared" si="35"/>
        <v>0</v>
      </c>
      <c r="AB96" s="315">
        <f t="shared" si="36"/>
        <v>4</v>
      </c>
      <c r="AC96" s="238">
        <f t="shared" si="37"/>
        <v>0.5</v>
      </c>
      <c r="AD96" s="219">
        <f t="shared" si="38"/>
        <v>0.125</v>
      </c>
      <c r="AE96" s="60" t="s">
        <v>2093</v>
      </c>
      <c r="AF96" s="60" t="s">
        <v>2092</v>
      </c>
      <c r="AG96" s="65" t="s">
        <v>2177</v>
      </c>
      <c r="AH96" s="80" t="s">
        <v>1949</v>
      </c>
      <c r="AI96" s="60" t="s">
        <v>1211</v>
      </c>
      <c r="AJ96" s="60"/>
      <c r="AK96" s="66" t="s">
        <v>209</v>
      </c>
      <c r="AL96" s="66" t="s">
        <v>1795</v>
      </c>
      <c r="AM96" s="67">
        <v>55000000</v>
      </c>
      <c r="AN96" s="67">
        <v>0</v>
      </c>
      <c r="AO96" s="67">
        <v>0</v>
      </c>
      <c r="AP96" s="67">
        <v>0</v>
      </c>
      <c r="AQ96" s="22">
        <f t="shared" si="39"/>
        <v>0</v>
      </c>
      <c r="AR96" s="22">
        <f t="shared" si="40"/>
        <v>0</v>
      </c>
      <c r="AS96" s="60" t="s">
        <v>1947</v>
      </c>
      <c r="AT96" s="68"/>
      <c r="AU96" s="60"/>
      <c r="AV96" s="60"/>
      <c r="AW96" s="60"/>
      <c r="AX96" s="67">
        <v>55000000</v>
      </c>
      <c r="AY96" s="67">
        <v>0</v>
      </c>
      <c r="AZ96" s="67">
        <v>0</v>
      </c>
      <c r="BA96" s="67">
        <v>0</v>
      </c>
      <c r="BB96" s="67">
        <v>0</v>
      </c>
      <c r="BC96" s="67">
        <v>0</v>
      </c>
      <c r="BD96" s="67">
        <v>0</v>
      </c>
      <c r="BE96" s="67">
        <v>0</v>
      </c>
      <c r="BF96" s="67">
        <v>0</v>
      </c>
      <c r="BG96" s="67">
        <v>0</v>
      </c>
      <c r="BH96" s="67">
        <v>0</v>
      </c>
      <c r="BI96" s="67">
        <v>0</v>
      </c>
      <c r="BJ96" s="67">
        <v>0</v>
      </c>
      <c r="BK96" s="67">
        <v>0</v>
      </c>
      <c r="BL96" s="67">
        <v>0</v>
      </c>
      <c r="BM96" s="67">
        <v>0</v>
      </c>
      <c r="BN96" s="67">
        <f t="shared" si="41"/>
        <v>55000000</v>
      </c>
      <c r="BO96" s="239"/>
      <c r="BP96" s="239"/>
      <c r="BQ96" s="239" t="s">
        <v>254</v>
      </c>
      <c r="BR96" s="239"/>
      <c r="BS96" s="239" t="s">
        <v>567</v>
      </c>
      <c r="BT96" s="239"/>
    </row>
    <row r="97" spans="1:72" s="83" customFormat="1" ht="48" x14ac:dyDescent="0.25">
      <c r="A97" s="60" t="s">
        <v>407</v>
      </c>
      <c r="B97" s="60" t="s">
        <v>14</v>
      </c>
      <c r="C97" s="60" t="s">
        <v>7</v>
      </c>
      <c r="D97" s="60" t="s">
        <v>261</v>
      </c>
      <c r="E97" s="61" t="s">
        <v>300</v>
      </c>
      <c r="F97" s="60" t="s">
        <v>585</v>
      </c>
      <c r="G97" s="62">
        <v>4002</v>
      </c>
      <c r="H97" s="60" t="s">
        <v>201</v>
      </c>
      <c r="I97" s="60" t="s">
        <v>686</v>
      </c>
      <c r="J97" s="60" t="s">
        <v>1634</v>
      </c>
      <c r="K97" s="60" t="s">
        <v>1405</v>
      </c>
      <c r="L97" s="60" t="s">
        <v>985</v>
      </c>
      <c r="M97" s="62">
        <v>4002038</v>
      </c>
      <c r="N97" s="60" t="s">
        <v>986</v>
      </c>
      <c r="O97" s="62">
        <v>400203800</v>
      </c>
      <c r="P97" s="113">
        <v>0</v>
      </c>
      <c r="Q97" s="307">
        <v>0</v>
      </c>
      <c r="R97" s="219" t="e">
        <f t="shared" si="32"/>
        <v>#DIV/0!</v>
      </c>
      <c r="S97" s="113">
        <v>1</v>
      </c>
      <c r="T97" s="307"/>
      <c r="U97" s="219">
        <f t="shared" si="33"/>
        <v>0</v>
      </c>
      <c r="V97" s="113">
        <v>1</v>
      </c>
      <c r="W97" s="307"/>
      <c r="X97" s="219" t="e">
        <f t="shared" si="34"/>
        <v>#DIV/0!</v>
      </c>
      <c r="Y97" s="113">
        <v>1</v>
      </c>
      <c r="Z97" s="307"/>
      <c r="AA97" s="219">
        <f t="shared" si="35"/>
        <v>0</v>
      </c>
      <c r="AB97" s="113">
        <v>1</v>
      </c>
      <c r="AC97" s="238">
        <f t="shared" si="37"/>
        <v>0</v>
      </c>
      <c r="AD97" s="219">
        <f t="shared" si="38"/>
        <v>0</v>
      </c>
      <c r="AE97" s="60" t="s">
        <v>2093</v>
      </c>
      <c r="AF97" s="60" t="s">
        <v>2092</v>
      </c>
      <c r="AG97" s="65" t="s">
        <v>2177</v>
      </c>
      <c r="AH97" s="60" t="s">
        <v>1951</v>
      </c>
      <c r="AI97" s="60" t="s">
        <v>262</v>
      </c>
      <c r="AJ97" s="60"/>
      <c r="AK97" s="66" t="s">
        <v>1950</v>
      </c>
      <c r="AL97" s="66" t="s">
        <v>1802</v>
      </c>
      <c r="AM97" s="67">
        <f>40000000+60000000</f>
        <v>100000000</v>
      </c>
      <c r="AN97" s="67">
        <v>0</v>
      </c>
      <c r="AO97" s="67">
        <v>0</v>
      </c>
      <c r="AP97" s="67">
        <v>0</v>
      </c>
      <c r="AQ97" s="22">
        <f t="shared" si="39"/>
        <v>0</v>
      </c>
      <c r="AR97" s="22">
        <f t="shared" si="40"/>
        <v>0</v>
      </c>
      <c r="AS97" s="60" t="s">
        <v>1952</v>
      </c>
      <c r="AT97" s="68"/>
      <c r="AU97" s="60"/>
      <c r="AV97" s="60"/>
      <c r="AW97" s="60"/>
      <c r="AX97" s="67">
        <v>40000000</v>
      </c>
      <c r="AY97" s="67">
        <v>0</v>
      </c>
      <c r="AZ97" s="67">
        <v>0</v>
      </c>
      <c r="BA97" s="67">
        <v>0</v>
      </c>
      <c r="BB97" s="67">
        <v>0</v>
      </c>
      <c r="BC97" s="67">
        <v>0</v>
      </c>
      <c r="BD97" s="67">
        <v>0</v>
      </c>
      <c r="BE97" s="67">
        <v>60000000</v>
      </c>
      <c r="BF97" s="67">
        <v>0</v>
      </c>
      <c r="BG97" s="67">
        <v>0</v>
      </c>
      <c r="BH97" s="67">
        <v>0</v>
      </c>
      <c r="BI97" s="67">
        <v>0</v>
      </c>
      <c r="BJ97" s="67">
        <v>0</v>
      </c>
      <c r="BK97" s="67">
        <v>0</v>
      </c>
      <c r="BL97" s="67">
        <v>0</v>
      </c>
      <c r="BM97" s="67">
        <v>0</v>
      </c>
      <c r="BN97" s="67">
        <f t="shared" si="41"/>
        <v>100000000</v>
      </c>
      <c r="BO97" s="239"/>
      <c r="BP97" s="239"/>
      <c r="BQ97" s="239" t="s">
        <v>254</v>
      </c>
      <c r="BR97" s="239"/>
      <c r="BS97" s="269" t="s">
        <v>567</v>
      </c>
      <c r="BT97" s="239"/>
    </row>
    <row r="98" spans="1:72" s="69" customFormat="1" ht="36" x14ac:dyDescent="0.25">
      <c r="A98" s="241" t="s">
        <v>408</v>
      </c>
      <c r="B98" s="242" t="s">
        <v>7</v>
      </c>
      <c r="C98" s="241" t="s">
        <v>14</v>
      </c>
      <c r="D98" s="241" t="s">
        <v>261</v>
      </c>
      <c r="E98" s="242" t="s">
        <v>300</v>
      </c>
      <c r="F98" s="242" t="s">
        <v>20</v>
      </c>
      <c r="G98" s="243">
        <v>4003</v>
      </c>
      <c r="H98" s="241" t="s">
        <v>201</v>
      </c>
      <c r="I98" s="241" t="s">
        <v>687</v>
      </c>
      <c r="J98" s="241" t="s">
        <v>1635</v>
      </c>
      <c r="K98" s="241" t="s">
        <v>1406</v>
      </c>
      <c r="L98" s="241" t="s">
        <v>987</v>
      </c>
      <c r="M98" s="243">
        <v>4003008</v>
      </c>
      <c r="N98" s="241" t="s">
        <v>988</v>
      </c>
      <c r="O98" s="243">
        <v>400300801</v>
      </c>
      <c r="P98" s="248">
        <v>1</v>
      </c>
      <c r="Q98" s="247">
        <v>0.2</v>
      </c>
      <c r="R98" s="221">
        <f t="shared" si="32"/>
        <v>0.2</v>
      </c>
      <c r="S98" s="248">
        <v>0</v>
      </c>
      <c r="T98" s="247"/>
      <c r="U98" s="221">
        <f t="shared" si="33"/>
        <v>0</v>
      </c>
      <c r="V98" s="248">
        <v>0</v>
      </c>
      <c r="W98" s="247"/>
      <c r="X98" s="221">
        <f t="shared" si="34"/>
        <v>0</v>
      </c>
      <c r="Y98" s="248">
        <v>0</v>
      </c>
      <c r="Z98" s="247"/>
      <c r="AA98" s="221" t="e">
        <f t="shared" si="35"/>
        <v>#DIV/0!</v>
      </c>
      <c r="AB98" s="304">
        <f>P98+S98+V98+Y98</f>
        <v>1</v>
      </c>
      <c r="AC98" s="247">
        <f t="shared" si="37"/>
        <v>0.2</v>
      </c>
      <c r="AD98" s="221">
        <f t="shared" si="38"/>
        <v>0.2</v>
      </c>
      <c r="AE98" s="242" t="s">
        <v>1826</v>
      </c>
      <c r="AF98" s="249" t="s">
        <v>1204</v>
      </c>
      <c r="AG98" s="249" t="s">
        <v>1204</v>
      </c>
      <c r="AH98" s="241"/>
      <c r="AI98" s="241" t="s">
        <v>262</v>
      </c>
      <c r="AJ98" s="241"/>
      <c r="AK98" s="250" t="s">
        <v>1826</v>
      </c>
      <c r="AL98" s="250" t="s">
        <v>1204</v>
      </c>
      <c r="AM98" s="251">
        <v>0</v>
      </c>
      <c r="AN98" s="251">
        <v>0</v>
      </c>
      <c r="AO98" s="251">
        <v>0</v>
      </c>
      <c r="AP98" s="251">
        <v>0</v>
      </c>
      <c r="AQ98" s="222" t="e">
        <f t="shared" si="39"/>
        <v>#DIV/0!</v>
      </c>
      <c r="AR98" s="222" t="e">
        <f t="shared" si="40"/>
        <v>#DIV/0!</v>
      </c>
      <c r="AS98" s="241"/>
      <c r="AT98" s="252"/>
      <c r="AU98" s="241"/>
      <c r="AV98" s="241"/>
      <c r="AW98" s="241"/>
      <c r="AX98" s="251">
        <v>0</v>
      </c>
      <c r="AY98" s="251">
        <v>0</v>
      </c>
      <c r="AZ98" s="251">
        <v>0</v>
      </c>
      <c r="BA98" s="251">
        <v>0</v>
      </c>
      <c r="BB98" s="251">
        <v>0</v>
      </c>
      <c r="BC98" s="251">
        <v>0</v>
      </c>
      <c r="BD98" s="251">
        <v>0</v>
      </c>
      <c r="BE98" s="251">
        <v>0</v>
      </c>
      <c r="BF98" s="251">
        <v>0</v>
      </c>
      <c r="BG98" s="251">
        <v>0</v>
      </c>
      <c r="BH98" s="251">
        <v>0</v>
      </c>
      <c r="BI98" s="251">
        <v>0</v>
      </c>
      <c r="BJ98" s="251">
        <v>0</v>
      </c>
      <c r="BK98" s="251">
        <v>0</v>
      </c>
      <c r="BL98" s="251">
        <v>0</v>
      </c>
      <c r="BM98" s="251">
        <v>0</v>
      </c>
      <c r="BN98" s="251">
        <f t="shared" si="41"/>
        <v>0</v>
      </c>
      <c r="BO98" s="253"/>
      <c r="BP98" s="253"/>
      <c r="BQ98" s="253" t="s">
        <v>254</v>
      </c>
      <c r="BR98" s="253"/>
      <c r="BS98" s="253" t="s">
        <v>277</v>
      </c>
      <c r="BT98" s="253"/>
    </row>
    <row r="99" spans="1:72" s="69" customFormat="1" ht="72" x14ac:dyDescent="0.25">
      <c r="A99" s="241" t="s">
        <v>409</v>
      </c>
      <c r="B99" s="241" t="s">
        <v>7</v>
      </c>
      <c r="C99" s="241" t="s">
        <v>1204</v>
      </c>
      <c r="D99" s="241" t="s">
        <v>261</v>
      </c>
      <c r="E99" s="242" t="s">
        <v>300</v>
      </c>
      <c r="F99" s="242" t="s">
        <v>20</v>
      </c>
      <c r="G99" s="243">
        <v>4003</v>
      </c>
      <c r="H99" s="241" t="s">
        <v>200</v>
      </c>
      <c r="I99" s="241" t="s">
        <v>688</v>
      </c>
      <c r="J99" s="241" t="s">
        <v>1587</v>
      </c>
      <c r="K99" s="241" t="s">
        <v>1407</v>
      </c>
      <c r="L99" s="242" t="s">
        <v>989</v>
      </c>
      <c r="M99" s="316">
        <v>4003015</v>
      </c>
      <c r="N99" s="242" t="s">
        <v>990</v>
      </c>
      <c r="O99" s="316">
        <v>400301500</v>
      </c>
      <c r="P99" s="248">
        <v>0</v>
      </c>
      <c r="Q99" s="247">
        <v>0</v>
      </c>
      <c r="R99" s="221" t="e">
        <f t="shared" si="21"/>
        <v>#DIV/0!</v>
      </c>
      <c r="S99" s="248">
        <v>0</v>
      </c>
      <c r="T99" s="247"/>
      <c r="U99" s="221">
        <f t="shared" si="22"/>
        <v>0</v>
      </c>
      <c r="V99" s="248">
        <v>1</v>
      </c>
      <c r="W99" s="247"/>
      <c r="X99" s="221" t="e">
        <f t="shared" si="23"/>
        <v>#DIV/0!</v>
      </c>
      <c r="Y99" s="248">
        <v>1</v>
      </c>
      <c r="Z99" s="247"/>
      <c r="AA99" s="221" t="e">
        <f t="shared" si="24"/>
        <v>#DIV/0!</v>
      </c>
      <c r="AB99" s="304">
        <f t="shared" si="31"/>
        <v>2</v>
      </c>
      <c r="AC99" s="247">
        <f t="shared" si="25"/>
        <v>0</v>
      </c>
      <c r="AD99" s="221">
        <f t="shared" si="26"/>
        <v>0</v>
      </c>
      <c r="AE99" s="242" t="s">
        <v>1826</v>
      </c>
      <c r="AF99" s="249" t="s">
        <v>1204</v>
      </c>
      <c r="AG99" s="249" t="s">
        <v>1204</v>
      </c>
      <c r="AH99" s="241"/>
      <c r="AI99" s="241" t="s">
        <v>1211</v>
      </c>
      <c r="AJ99" s="241"/>
      <c r="AK99" s="250" t="s">
        <v>1826</v>
      </c>
      <c r="AL99" s="250" t="s">
        <v>1204</v>
      </c>
      <c r="AM99" s="251">
        <v>0</v>
      </c>
      <c r="AN99" s="251">
        <v>0</v>
      </c>
      <c r="AO99" s="251">
        <v>0</v>
      </c>
      <c r="AP99" s="251">
        <v>0</v>
      </c>
      <c r="AQ99" s="222" t="e">
        <f>AP99/AM99</f>
        <v>#DIV/0!</v>
      </c>
      <c r="AR99" s="222" t="e">
        <f>AN99/AM99</f>
        <v>#DIV/0!</v>
      </c>
      <c r="AS99" s="241"/>
      <c r="AT99" s="252"/>
      <c r="AU99" s="241"/>
      <c r="AV99" s="241"/>
      <c r="AW99" s="241"/>
      <c r="AX99" s="251">
        <v>0</v>
      </c>
      <c r="AY99" s="251">
        <v>0</v>
      </c>
      <c r="AZ99" s="251">
        <v>0</v>
      </c>
      <c r="BA99" s="251">
        <v>0</v>
      </c>
      <c r="BB99" s="251">
        <v>0</v>
      </c>
      <c r="BC99" s="251">
        <v>0</v>
      </c>
      <c r="BD99" s="251">
        <v>0</v>
      </c>
      <c r="BE99" s="251">
        <v>0</v>
      </c>
      <c r="BF99" s="251">
        <v>0</v>
      </c>
      <c r="BG99" s="251">
        <v>0</v>
      </c>
      <c r="BH99" s="251">
        <v>0</v>
      </c>
      <c r="BI99" s="251">
        <v>0</v>
      </c>
      <c r="BJ99" s="251">
        <v>0</v>
      </c>
      <c r="BK99" s="251">
        <v>0</v>
      </c>
      <c r="BL99" s="251">
        <v>0</v>
      </c>
      <c r="BM99" s="251">
        <v>0</v>
      </c>
      <c r="BN99" s="251">
        <f t="shared" si="27"/>
        <v>0</v>
      </c>
      <c r="BO99" s="278"/>
      <c r="BP99" s="278"/>
      <c r="BQ99" s="278" t="s">
        <v>254</v>
      </c>
      <c r="BR99" s="278"/>
      <c r="BS99" s="278" t="s">
        <v>277</v>
      </c>
      <c r="BT99" s="278"/>
    </row>
    <row r="100" spans="1:72" s="69" customFormat="1" ht="60" x14ac:dyDescent="0.25">
      <c r="A100" s="87" t="s">
        <v>410</v>
      </c>
      <c r="B100" s="87" t="s">
        <v>7</v>
      </c>
      <c r="C100" s="87" t="s">
        <v>1204</v>
      </c>
      <c r="D100" s="87" t="s">
        <v>261</v>
      </c>
      <c r="E100" s="88" t="s">
        <v>300</v>
      </c>
      <c r="F100" s="88" t="s">
        <v>20</v>
      </c>
      <c r="G100" s="89">
        <v>4003</v>
      </c>
      <c r="H100" s="87" t="s">
        <v>201</v>
      </c>
      <c r="I100" s="87" t="s">
        <v>689</v>
      </c>
      <c r="J100" s="87" t="s">
        <v>1636</v>
      </c>
      <c r="K100" s="88" t="s">
        <v>1408</v>
      </c>
      <c r="L100" s="88" t="s">
        <v>989</v>
      </c>
      <c r="M100" s="114">
        <v>4003015</v>
      </c>
      <c r="N100" s="88" t="s">
        <v>991</v>
      </c>
      <c r="O100" s="114">
        <v>400301504</v>
      </c>
      <c r="P100" s="91">
        <v>300</v>
      </c>
      <c r="Q100" s="282">
        <v>0</v>
      </c>
      <c r="R100" s="226">
        <v>0</v>
      </c>
      <c r="S100" s="91">
        <v>2700</v>
      </c>
      <c r="T100" s="282"/>
      <c r="U100" s="226">
        <v>0</v>
      </c>
      <c r="V100" s="91">
        <v>2000</v>
      </c>
      <c r="W100" s="282"/>
      <c r="X100" s="226">
        <v>0</v>
      </c>
      <c r="Y100" s="91">
        <v>0</v>
      </c>
      <c r="Z100" s="282"/>
      <c r="AA100" s="226">
        <v>0</v>
      </c>
      <c r="AB100" s="317">
        <v>5000</v>
      </c>
      <c r="AC100" s="282">
        <v>0</v>
      </c>
      <c r="AD100" s="226">
        <v>0</v>
      </c>
      <c r="AE100" s="87" t="s">
        <v>2133</v>
      </c>
      <c r="AF100" s="87" t="s">
        <v>2134</v>
      </c>
      <c r="AG100" s="92">
        <v>2024686550041</v>
      </c>
      <c r="AH100" s="87"/>
      <c r="AI100" s="87" t="s">
        <v>1211</v>
      </c>
      <c r="AJ100" s="87"/>
      <c r="AK100" s="93" t="s">
        <v>178</v>
      </c>
      <c r="AL100" s="93" t="s">
        <v>178</v>
      </c>
      <c r="AM100" s="94">
        <f>8614781912.32/2</f>
        <v>4307390956.1599998</v>
      </c>
      <c r="AN100" s="94">
        <v>0</v>
      </c>
      <c r="AO100" s="94">
        <v>0</v>
      </c>
      <c r="AP100" s="94">
        <v>0</v>
      </c>
      <c r="AQ100" s="24" t="e">
        <v>#DIV/0!</v>
      </c>
      <c r="AR100" s="24" t="e">
        <v>#DIV/0!</v>
      </c>
      <c r="AS100" s="87"/>
      <c r="AT100" s="95"/>
      <c r="AU100" s="87"/>
      <c r="AV100" s="87"/>
      <c r="AW100" s="87"/>
      <c r="AX100" s="94">
        <v>0</v>
      </c>
      <c r="AY100" s="94">
        <v>0</v>
      </c>
      <c r="AZ100" s="94">
        <v>0</v>
      </c>
      <c r="BA100" s="94">
        <v>0</v>
      </c>
      <c r="BB100" s="94">
        <v>0</v>
      </c>
      <c r="BC100" s="94">
        <v>0</v>
      </c>
      <c r="BD100" s="94">
        <v>0</v>
      </c>
      <c r="BE100" s="94">
        <v>0</v>
      </c>
      <c r="BF100" s="94">
        <v>0</v>
      </c>
      <c r="BG100" s="94">
        <v>0</v>
      </c>
      <c r="BH100" s="94">
        <v>0</v>
      </c>
      <c r="BI100" s="94">
        <v>0</v>
      </c>
      <c r="BJ100" s="94">
        <f>8614781912.32/2</f>
        <v>4307390956.1599998</v>
      </c>
      <c r="BK100" s="94">
        <v>0</v>
      </c>
      <c r="BL100" s="94">
        <v>0</v>
      </c>
      <c r="BM100" s="94">
        <v>0</v>
      </c>
      <c r="BN100" s="94">
        <v>0</v>
      </c>
      <c r="BO100" s="87"/>
      <c r="BP100" s="87"/>
      <c r="BQ100" s="87"/>
      <c r="BR100" s="87"/>
      <c r="BS100" s="87"/>
      <c r="BT100" s="87"/>
    </row>
    <row r="101" spans="1:72" s="83" customFormat="1" ht="60" x14ac:dyDescent="0.25">
      <c r="A101" s="87" t="s">
        <v>410</v>
      </c>
      <c r="B101" s="87" t="s">
        <v>7</v>
      </c>
      <c r="C101" s="87" t="s">
        <v>1204</v>
      </c>
      <c r="D101" s="87" t="s">
        <v>261</v>
      </c>
      <c r="E101" s="88" t="s">
        <v>300</v>
      </c>
      <c r="F101" s="88" t="s">
        <v>20</v>
      </c>
      <c r="G101" s="89">
        <v>4003</v>
      </c>
      <c r="H101" s="87" t="s">
        <v>201</v>
      </c>
      <c r="I101" s="87" t="s">
        <v>689</v>
      </c>
      <c r="J101" s="87" t="s">
        <v>1636</v>
      </c>
      <c r="K101" s="88" t="s">
        <v>1408</v>
      </c>
      <c r="L101" s="88" t="s">
        <v>989</v>
      </c>
      <c r="M101" s="114">
        <v>4003015</v>
      </c>
      <c r="N101" s="88" t="s">
        <v>991</v>
      </c>
      <c r="O101" s="114">
        <v>400301504</v>
      </c>
      <c r="P101" s="91">
        <v>300</v>
      </c>
      <c r="Q101" s="282">
        <v>0</v>
      </c>
      <c r="R101" s="226">
        <f>Q101/P101</f>
        <v>0</v>
      </c>
      <c r="S101" s="91">
        <v>2700</v>
      </c>
      <c r="T101" s="282"/>
      <c r="U101" s="226">
        <f>T101/M101</f>
        <v>0</v>
      </c>
      <c r="V101" s="91">
        <v>2000</v>
      </c>
      <c r="W101" s="282"/>
      <c r="X101" s="226">
        <f>W101/P101</f>
        <v>0</v>
      </c>
      <c r="Y101" s="91">
        <v>0</v>
      </c>
      <c r="Z101" s="282"/>
      <c r="AA101" s="226">
        <f>Z101/S101</f>
        <v>0</v>
      </c>
      <c r="AB101" s="317">
        <f>P101+S101+V101+Y101</f>
        <v>5000</v>
      </c>
      <c r="AC101" s="282">
        <f>Q101+T101+W101+Z101</f>
        <v>0</v>
      </c>
      <c r="AD101" s="226">
        <f>AC101/AB101</f>
        <v>0</v>
      </c>
      <c r="AE101" s="87" t="s">
        <v>2135</v>
      </c>
      <c r="AF101" s="87" t="s">
        <v>2136</v>
      </c>
      <c r="AG101" s="92">
        <v>2024686550042</v>
      </c>
      <c r="AH101" s="87"/>
      <c r="AI101" s="87" t="s">
        <v>1211</v>
      </c>
      <c r="AJ101" s="87"/>
      <c r="AK101" s="93" t="s">
        <v>178</v>
      </c>
      <c r="AL101" s="93" t="s">
        <v>178</v>
      </c>
      <c r="AM101" s="94">
        <f>8089883209.85/2</f>
        <v>4044941604.9250002</v>
      </c>
      <c r="AN101" s="94">
        <v>0</v>
      </c>
      <c r="AO101" s="94">
        <v>0</v>
      </c>
      <c r="AP101" s="94">
        <v>0</v>
      </c>
      <c r="AQ101" s="24">
        <f>AP101/AM101</f>
        <v>0</v>
      </c>
      <c r="AR101" s="24">
        <f>AN101/AM101</f>
        <v>0</v>
      </c>
      <c r="AS101" s="87"/>
      <c r="AT101" s="95"/>
      <c r="AU101" s="87"/>
      <c r="AV101" s="87"/>
      <c r="AW101" s="87"/>
      <c r="AX101" s="94">
        <v>0</v>
      </c>
      <c r="AY101" s="94">
        <v>0</v>
      </c>
      <c r="AZ101" s="94">
        <v>0</v>
      </c>
      <c r="BA101" s="94">
        <v>0</v>
      </c>
      <c r="BB101" s="94">
        <v>0</v>
      </c>
      <c r="BC101" s="94">
        <v>0</v>
      </c>
      <c r="BD101" s="94">
        <v>0</v>
      </c>
      <c r="BE101" s="94">
        <v>0</v>
      </c>
      <c r="BF101" s="94">
        <v>0</v>
      </c>
      <c r="BG101" s="94">
        <v>0</v>
      </c>
      <c r="BH101" s="94">
        <v>0</v>
      </c>
      <c r="BI101" s="94">
        <v>0</v>
      </c>
      <c r="BJ101" s="94">
        <f>8089883209.85/2</f>
        <v>4044941604.9250002</v>
      </c>
      <c r="BK101" s="94">
        <v>0</v>
      </c>
      <c r="BL101" s="94">
        <v>0</v>
      </c>
      <c r="BM101" s="94">
        <v>0</v>
      </c>
      <c r="BN101" s="94">
        <f>AX101+AY101+AZ101+BA101+BB101+BC101+BD101+BE101+BF101+BG101+BH101+BI101+BJ101+BK101+BL101+BM101</f>
        <v>4044941604.9250002</v>
      </c>
      <c r="BO101" s="87"/>
      <c r="BP101" s="87"/>
      <c r="BQ101" s="87" t="s">
        <v>254</v>
      </c>
      <c r="BR101" s="87"/>
      <c r="BS101" s="87" t="s">
        <v>277</v>
      </c>
      <c r="BT101" s="87"/>
    </row>
    <row r="102" spans="1:72" s="83" customFormat="1" ht="72" x14ac:dyDescent="0.25">
      <c r="A102" s="60" t="s">
        <v>411</v>
      </c>
      <c r="B102" s="60" t="s">
        <v>7</v>
      </c>
      <c r="C102" s="60" t="s">
        <v>1204</v>
      </c>
      <c r="D102" s="60" t="s">
        <v>261</v>
      </c>
      <c r="E102" s="61" t="s">
        <v>300</v>
      </c>
      <c r="F102" s="61" t="s">
        <v>20</v>
      </c>
      <c r="G102" s="62">
        <v>4003</v>
      </c>
      <c r="H102" s="60" t="s">
        <v>201</v>
      </c>
      <c r="I102" s="60" t="s">
        <v>690</v>
      </c>
      <c r="J102" s="60" t="s">
        <v>1638</v>
      </c>
      <c r="K102" s="61" t="s">
        <v>1409</v>
      </c>
      <c r="L102" s="60" t="s">
        <v>23</v>
      </c>
      <c r="M102" s="62">
        <v>4003017</v>
      </c>
      <c r="N102" s="60" t="s">
        <v>24</v>
      </c>
      <c r="O102" s="62">
        <v>400301700</v>
      </c>
      <c r="P102" s="64">
        <v>1</v>
      </c>
      <c r="Q102" s="238">
        <v>0</v>
      </c>
      <c r="R102" s="219">
        <f>Q102/P102</f>
        <v>0</v>
      </c>
      <c r="S102" s="64">
        <v>2</v>
      </c>
      <c r="T102" s="238"/>
      <c r="U102" s="219">
        <f>T102/M102</f>
        <v>0</v>
      </c>
      <c r="V102" s="64">
        <v>1</v>
      </c>
      <c r="W102" s="238"/>
      <c r="X102" s="219">
        <f>W102/P102</f>
        <v>0</v>
      </c>
      <c r="Y102" s="64">
        <v>0</v>
      </c>
      <c r="Z102" s="238"/>
      <c r="AA102" s="219">
        <f>Z102/S102</f>
        <v>0</v>
      </c>
      <c r="AB102" s="315">
        <f>P102+S102+V102+Y102</f>
        <v>4</v>
      </c>
      <c r="AC102" s="238">
        <f>Q102+T102+W102+Z102</f>
        <v>0</v>
      </c>
      <c r="AD102" s="219">
        <f>AC102/AB102</f>
        <v>0</v>
      </c>
      <c r="AE102" s="60" t="s">
        <v>1954</v>
      </c>
      <c r="AF102" s="60" t="s">
        <v>1955</v>
      </c>
      <c r="AG102" s="65" t="s">
        <v>2177</v>
      </c>
      <c r="AH102" s="60" t="s">
        <v>1956</v>
      </c>
      <c r="AI102" s="60" t="s">
        <v>1211</v>
      </c>
      <c r="AJ102" s="60"/>
      <c r="AK102" s="66" t="s">
        <v>205</v>
      </c>
      <c r="AL102" s="66" t="s">
        <v>139</v>
      </c>
      <c r="AM102" s="67">
        <f>247871659+10000000</f>
        <v>257871659</v>
      </c>
      <c r="AN102" s="67">
        <v>0</v>
      </c>
      <c r="AO102" s="67">
        <v>0</v>
      </c>
      <c r="AP102" s="67">
        <v>0</v>
      </c>
      <c r="AQ102" s="22">
        <f>AP102/AM102</f>
        <v>0</v>
      </c>
      <c r="AR102" s="22">
        <f>AN102/AM102</f>
        <v>0</v>
      </c>
      <c r="AS102" s="60" t="s">
        <v>1953</v>
      </c>
      <c r="AT102" s="68"/>
      <c r="AU102" s="60"/>
      <c r="AV102" s="60"/>
      <c r="AW102" s="60"/>
      <c r="AX102" s="67">
        <v>0</v>
      </c>
      <c r="AY102" s="67">
        <v>0</v>
      </c>
      <c r="AZ102" s="67">
        <v>0</v>
      </c>
      <c r="BA102" s="67">
        <v>0</v>
      </c>
      <c r="BB102" s="67">
        <f>247871659+10000000</f>
        <v>257871659</v>
      </c>
      <c r="BC102" s="67">
        <v>0</v>
      </c>
      <c r="BD102" s="67">
        <v>0</v>
      </c>
      <c r="BE102" s="67">
        <v>0</v>
      </c>
      <c r="BF102" s="67">
        <v>0</v>
      </c>
      <c r="BG102" s="67">
        <v>0</v>
      </c>
      <c r="BH102" s="67">
        <v>0</v>
      </c>
      <c r="BI102" s="67">
        <v>0</v>
      </c>
      <c r="BJ102" s="67">
        <v>0</v>
      </c>
      <c r="BK102" s="67">
        <v>0</v>
      </c>
      <c r="BL102" s="67">
        <v>0</v>
      </c>
      <c r="BM102" s="67">
        <v>0</v>
      </c>
      <c r="BN102" s="67">
        <f>AX102+AY102+AZ102+BA102+BB102+BC102+BD102+BE102+BF102+BG102+BH102+BI102+BJ102+BK102+BL102+BM102</f>
        <v>257871659</v>
      </c>
      <c r="BO102" s="239"/>
      <c r="BP102" s="239"/>
      <c r="BQ102" s="239" t="s">
        <v>254</v>
      </c>
      <c r="BR102" s="239"/>
      <c r="BS102" s="239" t="s">
        <v>277</v>
      </c>
      <c r="BT102" s="239"/>
    </row>
    <row r="103" spans="1:72" s="69" customFormat="1" ht="72" x14ac:dyDescent="0.25">
      <c r="A103" s="254" t="s">
        <v>412</v>
      </c>
      <c r="B103" s="254" t="s">
        <v>7</v>
      </c>
      <c r="C103" s="254" t="s">
        <v>1204</v>
      </c>
      <c r="D103" s="254" t="s">
        <v>261</v>
      </c>
      <c r="E103" s="255" t="s">
        <v>300</v>
      </c>
      <c r="F103" s="255" t="s">
        <v>20</v>
      </c>
      <c r="G103" s="256">
        <v>4003</v>
      </c>
      <c r="H103" s="254" t="s">
        <v>200</v>
      </c>
      <c r="I103" s="254" t="s">
        <v>691</v>
      </c>
      <c r="J103" s="254" t="s">
        <v>1587</v>
      </c>
      <c r="K103" s="254" t="s">
        <v>1410</v>
      </c>
      <c r="L103" s="254" t="s">
        <v>23</v>
      </c>
      <c r="M103" s="256">
        <v>4003017</v>
      </c>
      <c r="N103" s="254" t="s">
        <v>24</v>
      </c>
      <c r="O103" s="256">
        <v>400301700</v>
      </c>
      <c r="P103" s="258">
        <v>0.1</v>
      </c>
      <c r="Q103" s="308">
        <v>0.02</v>
      </c>
      <c r="R103" s="223">
        <f t="shared" si="21"/>
        <v>0.19999999999999998</v>
      </c>
      <c r="S103" s="258">
        <v>0.5</v>
      </c>
      <c r="T103" s="308"/>
      <c r="U103" s="223">
        <f t="shared" si="22"/>
        <v>0</v>
      </c>
      <c r="V103" s="258">
        <v>0.4</v>
      </c>
      <c r="W103" s="308"/>
      <c r="X103" s="223">
        <f t="shared" si="23"/>
        <v>0</v>
      </c>
      <c r="Y103" s="258">
        <v>0</v>
      </c>
      <c r="Z103" s="308"/>
      <c r="AA103" s="223">
        <f t="shared" si="24"/>
        <v>0</v>
      </c>
      <c r="AB103" s="308">
        <f t="shared" si="31"/>
        <v>1</v>
      </c>
      <c r="AC103" s="259">
        <f t="shared" si="25"/>
        <v>0.02</v>
      </c>
      <c r="AD103" s="223">
        <f t="shared" si="26"/>
        <v>0.02</v>
      </c>
      <c r="AE103" s="260" t="s">
        <v>200</v>
      </c>
      <c r="AF103" s="260" t="s">
        <v>1204</v>
      </c>
      <c r="AG103" s="260" t="s">
        <v>1204</v>
      </c>
      <c r="AH103" s="254"/>
      <c r="AI103" s="254" t="s">
        <v>1211</v>
      </c>
      <c r="AJ103" s="254"/>
      <c r="AK103" s="261" t="s">
        <v>200</v>
      </c>
      <c r="AL103" s="261" t="s">
        <v>1204</v>
      </c>
      <c r="AM103" s="262">
        <v>0</v>
      </c>
      <c r="AN103" s="262">
        <v>0</v>
      </c>
      <c r="AO103" s="262">
        <v>0</v>
      </c>
      <c r="AP103" s="262">
        <v>0</v>
      </c>
      <c r="AQ103" s="263" t="s">
        <v>1204</v>
      </c>
      <c r="AR103" s="263" t="s">
        <v>1204</v>
      </c>
      <c r="AS103" s="254" t="s">
        <v>1204</v>
      </c>
      <c r="AT103" s="264"/>
      <c r="AU103" s="254"/>
      <c r="AV103" s="254"/>
      <c r="AW103" s="254"/>
      <c r="AX103" s="262">
        <v>0</v>
      </c>
      <c r="AY103" s="262">
        <v>0</v>
      </c>
      <c r="AZ103" s="262">
        <v>0</v>
      </c>
      <c r="BA103" s="262">
        <v>0</v>
      </c>
      <c r="BB103" s="262">
        <v>0</v>
      </c>
      <c r="BC103" s="262">
        <v>0</v>
      </c>
      <c r="BD103" s="262">
        <v>0</v>
      </c>
      <c r="BE103" s="262">
        <v>0</v>
      </c>
      <c r="BF103" s="262">
        <v>0</v>
      </c>
      <c r="BG103" s="262">
        <v>0</v>
      </c>
      <c r="BH103" s="262">
        <v>0</v>
      </c>
      <c r="BI103" s="262">
        <v>0</v>
      </c>
      <c r="BJ103" s="262">
        <v>0</v>
      </c>
      <c r="BK103" s="262">
        <v>0</v>
      </c>
      <c r="BL103" s="262">
        <v>0</v>
      </c>
      <c r="BM103" s="262">
        <v>0</v>
      </c>
      <c r="BN103" s="262">
        <f t="shared" si="27"/>
        <v>0</v>
      </c>
      <c r="BO103" s="254"/>
      <c r="BP103" s="254"/>
      <c r="BQ103" s="254" t="s">
        <v>254</v>
      </c>
      <c r="BR103" s="254"/>
      <c r="BS103" s="254" t="s">
        <v>277</v>
      </c>
      <c r="BT103" s="254"/>
    </row>
    <row r="104" spans="1:72" s="69" customFormat="1" ht="72" x14ac:dyDescent="0.25">
      <c r="A104" s="241" t="s">
        <v>413</v>
      </c>
      <c r="B104" s="241" t="s">
        <v>7</v>
      </c>
      <c r="C104" s="241" t="s">
        <v>1204</v>
      </c>
      <c r="D104" s="241" t="s">
        <v>261</v>
      </c>
      <c r="E104" s="242" t="s">
        <v>300</v>
      </c>
      <c r="F104" s="242" t="s">
        <v>20</v>
      </c>
      <c r="G104" s="243">
        <v>4003</v>
      </c>
      <c r="H104" s="241" t="s">
        <v>200</v>
      </c>
      <c r="I104" s="241" t="s">
        <v>692</v>
      </c>
      <c r="J104" s="241" t="s">
        <v>1587</v>
      </c>
      <c r="K104" s="241" t="s">
        <v>1411</v>
      </c>
      <c r="L104" s="241" t="s">
        <v>992</v>
      </c>
      <c r="M104" s="243">
        <v>4003018</v>
      </c>
      <c r="N104" s="241" t="s">
        <v>993</v>
      </c>
      <c r="O104" s="243">
        <v>400301802</v>
      </c>
      <c r="P104" s="248">
        <v>0</v>
      </c>
      <c r="Q104" s="247">
        <v>0</v>
      </c>
      <c r="R104" s="221" t="e">
        <f t="shared" si="21"/>
        <v>#DIV/0!</v>
      </c>
      <c r="S104" s="248">
        <v>0</v>
      </c>
      <c r="T104" s="247"/>
      <c r="U104" s="221">
        <f t="shared" si="22"/>
        <v>0</v>
      </c>
      <c r="V104" s="248">
        <v>1</v>
      </c>
      <c r="W104" s="247"/>
      <c r="X104" s="221" t="e">
        <f t="shared" si="23"/>
        <v>#DIV/0!</v>
      </c>
      <c r="Y104" s="248">
        <v>1</v>
      </c>
      <c r="Z104" s="247"/>
      <c r="AA104" s="221" t="e">
        <f t="shared" si="24"/>
        <v>#DIV/0!</v>
      </c>
      <c r="AB104" s="304">
        <f t="shared" si="31"/>
        <v>2</v>
      </c>
      <c r="AC104" s="247">
        <f t="shared" si="25"/>
        <v>0</v>
      </c>
      <c r="AD104" s="221">
        <f t="shared" si="26"/>
        <v>0</v>
      </c>
      <c r="AE104" s="242" t="s">
        <v>1826</v>
      </c>
      <c r="AF104" s="249" t="s">
        <v>1204</v>
      </c>
      <c r="AG104" s="249" t="s">
        <v>1204</v>
      </c>
      <c r="AH104" s="241"/>
      <c r="AI104" s="241" t="s">
        <v>1211</v>
      </c>
      <c r="AJ104" s="241"/>
      <c r="AK104" s="250" t="s">
        <v>1826</v>
      </c>
      <c r="AL104" s="250" t="s">
        <v>1204</v>
      </c>
      <c r="AM104" s="251">
        <v>0</v>
      </c>
      <c r="AN104" s="251">
        <v>0</v>
      </c>
      <c r="AO104" s="251">
        <v>0</v>
      </c>
      <c r="AP104" s="251">
        <v>0</v>
      </c>
      <c r="AQ104" s="222" t="e">
        <f>AP104/AM104</f>
        <v>#DIV/0!</v>
      </c>
      <c r="AR104" s="222" t="e">
        <f>AN104/AM104</f>
        <v>#DIV/0!</v>
      </c>
      <c r="AS104" s="241"/>
      <c r="AT104" s="252"/>
      <c r="AU104" s="241"/>
      <c r="AV104" s="241"/>
      <c r="AW104" s="241"/>
      <c r="AX104" s="251">
        <v>0</v>
      </c>
      <c r="AY104" s="251">
        <v>0</v>
      </c>
      <c r="AZ104" s="251">
        <v>0</v>
      </c>
      <c r="BA104" s="251">
        <v>0</v>
      </c>
      <c r="BB104" s="251">
        <v>0</v>
      </c>
      <c r="BC104" s="251">
        <v>0</v>
      </c>
      <c r="BD104" s="251">
        <v>0</v>
      </c>
      <c r="BE104" s="251">
        <v>0</v>
      </c>
      <c r="BF104" s="251">
        <v>0</v>
      </c>
      <c r="BG104" s="251">
        <v>0</v>
      </c>
      <c r="BH104" s="251">
        <v>0</v>
      </c>
      <c r="BI104" s="251">
        <v>0</v>
      </c>
      <c r="BJ104" s="251">
        <v>0</v>
      </c>
      <c r="BK104" s="251">
        <v>0</v>
      </c>
      <c r="BL104" s="251">
        <v>0</v>
      </c>
      <c r="BM104" s="251">
        <v>0</v>
      </c>
      <c r="BN104" s="251">
        <f t="shared" si="27"/>
        <v>0</v>
      </c>
      <c r="BO104" s="278"/>
      <c r="BP104" s="278"/>
      <c r="BQ104" s="278" t="s">
        <v>254</v>
      </c>
      <c r="BR104" s="278"/>
      <c r="BS104" s="278" t="s">
        <v>277</v>
      </c>
      <c r="BT104" s="278"/>
    </row>
    <row r="105" spans="1:72" s="96" customFormat="1" ht="72" x14ac:dyDescent="0.25">
      <c r="A105" s="60" t="s">
        <v>414</v>
      </c>
      <c r="B105" s="60" t="s">
        <v>7</v>
      </c>
      <c r="C105" s="60" t="s">
        <v>1204</v>
      </c>
      <c r="D105" s="60" t="s">
        <v>261</v>
      </c>
      <c r="E105" s="61" t="s">
        <v>300</v>
      </c>
      <c r="F105" s="61" t="s">
        <v>20</v>
      </c>
      <c r="G105" s="62">
        <v>4003</v>
      </c>
      <c r="H105" s="60" t="s">
        <v>201</v>
      </c>
      <c r="I105" s="60" t="s">
        <v>693</v>
      </c>
      <c r="J105" s="60" t="s">
        <v>1639</v>
      </c>
      <c r="K105" s="60" t="s">
        <v>1412</v>
      </c>
      <c r="L105" s="60" t="s">
        <v>994</v>
      </c>
      <c r="M105" s="62">
        <v>4003020</v>
      </c>
      <c r="N105" s="60" t="s">
        <v>995</v>
      </c>
      <c r="O105" s="62">
        <v>400302002</v>
      </c>
      <c r="P105" s="64">
        <v>0</v>
      </c>
      <c r="Q105" s="238">
        <v>0</v>
      </c>
      <c r="R105" s="219" t="e">
        <f t="shared" ref="R105:R108" si="42">Q105/P105</f>
        <v>#DIV/0!</v>
      </c>
      <c r="S105" s="64">
        <v>8</v>
      </c>
      <c r="T105" s="238"/>
      <c r="U105" s="219">
        <f t="shared" ref="U105:U108" si="43">T105/M105</f>
        <v>0</v>
      </c>
      <c r="V105" s="64">
        <v>8</v>
      </c>
      <c r="W105" s="238"/>
      <c r="X105" s="219" t="e">
        <f t="shared" ref="X105:X108" si="44">W105/P105</f>
        <v>#DIV/0!</v>
      </c>
      <c r="Y105" s="64">
        <v>8</v>
      </c>
      <c r="Z105" s="238"/>
      <c r="AA105" s="219">
        <f t="shared" ref="AA105:AA108" si="45">Z105/S105</f>
        <v>0</v>
      </c>
      <c r="AB105" s="315">
        <v>8</v>
      </c>
      <c r="AC105" s="238">
        <f>Q105+T105+W105+Z105</f>
        <v>0</v>
      </c>
      <c r="AD105" s="219">
        <f t="shared" ref="AD105:AD108" si="46">AC105/AB105</f>
        <v>0</v>
      </c>
      <c r="AE105" s="60" t="s">
        <v>1960</v>
      </c>
      <c r="AF105" s="60" t="s">
        <v>1958</v>
      </c>
      <c r="AG105" s="65" t="s">
        <v>2177</v>
      </c>
      <c r="AH105" s="60" t="s">
        <v>1959</v>
      </c>
      <c r="AI105" s="60" t="s">
        <v>1211</v>
      </c>
      <c r="AJ105" s="60"/>
      <c r="AK105" s="66" t="s">
        <v>1957</v>
      </c>
      <c r="AL105" s="66" t="s">
        <v>139</v>
      </c>
      <c r="AM105" s="67">
        <v>80000000</v>
      </c>
      <c r="AN105" s="67">
        <v>0</v>
      </c>
      <c r="AO105" s="67">
        <v>0</v>
      </c>
      <c r="AP105" s="67">
        <v>0</v>
      </c>
      <c r="AQ105" s="22">
        <f t="shared" ref="AQ105:AQ108" si="47">AP105/AM105</f>
        <v>0</v>
      </c>
      <c r="AR105" s="22">
        <f t="shared" ref="AR105:AR108" si="48">AN105/AM105</f>
        <v>0</v>
      </c>
      <c r="AS105" s="60"/>
      <c r="AT105" s="68"/>
      <c r="AU105" s="60"/>
      <c r="AV105" s="60"/>
      <c r="AW105" s="60"/>
      <c r="AX105" s="67">
        <v>0</v>
      </c>
      <c r="AY105" s="67">
        <v>0</v>
      </c>
      <c r="AZ105" s="67">
        <v>0</v>
      </c>
      <c r="BA105" s="67">
        <v>0</v>
      </c>
      <c r="BB105" s="67">
        <v>80000000</v>
      </c>
      <c r="BC105" s="67">
        <v>0</v>
      </c>
      <c r="BD105" s="67">
        <v>0</v>
      </c>
      <c r="BE105" s="67">
        <v>0</v>
      </c>
      <c r="BF105" s="67">
        <v>0</v>
      </c>
      <c r="BG105" s="67">
        <v>0</v>
      </c>
      <c r="BH105" s="67">
        <v>0</v>
      </c>
      <c r="BI105" s="67">
        <v>0</v>
      </c>
      <c r="BJ105" s="67">
        <v>0</v>
      </c>
      <c r="BK105" s="67">
        <v>0</v>
      </c>
      <c r="BL105" s="67">
        <v>0</v>
      </c>
      <c r="BM105" s="67">
        <v>0</v>
      </c>
      <c r="BN105" s="67">
        <f t="shared" ref="BN105:BN108" si="49">AX105+AY105+AZ105+BA105+BB105+BC105+BD105+BE105+BF105+BG105+BH105+BI105+BJ105+BK105+BL105+BM105</f>
        <v>80000000</v>
      </c>
      <c r="BO105" s="239"/>
      <c r="BP105" s="239"/>
      <c r="BQ105" s="239" t="s">
        <v>254</v>
      </c>
      <c r="BR105" s="239"/>
      <c r="BS105" s="239" t="s">
        <v>277</v>
      </c>
      <c r="BT105" s="239"/>
    </row>
    <row r="106" spans="1:72" s="96" customFormat="1" ht="60" x14ac:dyDescent="0.25">
      <c r="A106" s="241" t="s">
        <v>415</v>
      </c>
      <c r="B106" s="241" t="s">
        <v>7</v>
      </c>
      <c r="C106" s="241" t="s">
        <v>1204</v>
      </c>
      <c r="D106" s="241" t="s">
        <v>261</v>
      </c>
      <c r="E106" s="242" t="s">
        <v>300</v>
      </c>
      <c r="F106" s="242" t="s">
        <v>20</v>
      </c>
      <c r="G106" s="243">
        <v>4003</v>
      </c>
      <c r="H106" s="241" t="s">
        <v>201</v>
      </c>
      <c r="I106" s="241" t="s">
        <v>694</v>
      </c>
      <c r="J106" s="241" t="s">
        <v>1640</v>
      </c>
      <c r="K106" s="241" t="s">
        <v>1413</v>
      </c>
      <c r="L106" s="241" t="s">
        <v>996</v>
      </c>
      <c r="M106" s="243">
        <v>4003042</v>
      </c>
      <c r="N106" s="241" t="s">
        <v>997</v>
      </c>
      <c r="O106" s="243">
        <v>400304200</v>
      </c>
      <c r="P106" s="248">
        <v>0</v>
      </c>
      <c r="Q106" s="247">
        <v>0</v>
      </c>
      <c r="R106" s="221" t="e">
        <f t="shared" si="42"/>
        <v>#DIV/0!</v>
      </c>
      <c r="S106" s="248">
        <v>0</v>
      </c>
      <c r="T106" s="247"/>
      <c r="U106" s="221">
        <f t="shared" si="43"/>
        <v>0</v>
      </c>
      <c r="V106" s="248">
        <v>0</v>
      </c>
      <c r="W106" s="247"/>
      <c r="X106" s="221" t="e">
        <f t="shared" si="44"/>
        <v>#DIV/0!</v>
      </c>
      <c r="Y106" s="248">
        <v>1</v>
      </c>
      <c r="Z106" s="247"/>
      <c r="AA106" s="221" t="e">
        <f t="shared" si="45"/>
        <v>#DIV/0!</v>
      </c>
      <c r="AB106" s="304">
        <f>P106+S106+V106+Y106</f>
        <v>1</v>
      </c>
      <c r="AC106" s="247">
        <f>Q106+T106+W106+Z106</f>
        <v>0</v>
      </c>
      <c r="AD106" s="221">
        <f t="shared" si="46"/>
        <v>0</v>
      </c>
      <c r="AE106" s="242" t="s">
        <v>1826</v>
      </c>
      <c r="AF106" s="249" t="s">
        <v>1204</v>
      </c>
      <c r="AG106" s="249" t="s">
        <v>1204</v>
      </c>
      <c r="AH106" s="241"/>
      <c r="AI106" s="241" t="s">
        <v>1211</v>
      </c>
      <c r="AJ106" s="241"/>
      <c r="AK106" s="250" t="s">
        <v>1826</v>
      </c>
      <c r="AL106" s="250" t="s">
        <v>1204</v>
      </c>
      <c r="AM106" s="251">
        <v>0</v>
      </c>
      <c r="AN106" s="251">
        <v>0</v>
      </c>
      <c r="AO106" s="251">
        <v>0</v>
      </c>
      <c r="AP106" s="251">
        <v>0</v>
      </c>
      <c r="AQ106" s="222" t="e">
        <f t="shared" si="47"/>
        <v>#DIV/0!</v>
      </c>
      <c r="AR106" s="222" t="e">
        <f t="shared" si="48"/>
        <v>#DIV/0!</v>
      </c>
      <c r="AS106" s="241"/>
      <c r="AT106" s="252"/>
      <c r="AU106" s="241"/>
      <c r="AV106" s="241"/>
      <c r="AW106" s="241"/>
      <c r="AX106" s="251">
        <v>0</v>
      </c>
      <c r="AY106" s="251">
        <v>0</v>
      </c>
      <c r="AZ106" s="251">
        <v>0</v>
      </c>
      <c r="BA106" s="251">
        <v>0</v>
      </c>
      <c r="BB106" s="251">
        <v>0</v>
      </c>
      <c r="BC106" s="251">
        <v>0</v>
      </c>
      <c r="BD106" s="251">
        <v>0</v>
      </c>
      <c r="BE106" s="251">
        <v>0</v>
      </c>
      <c r="BF106" s="251">
        <v>0</v>
      </c>
      <c r="BG106" s="251">
        <v>0</v>
      </c>
      <c r="BH106" s="251">
        <v>0</v>
      </c>
      <c r="BI106" s="251">
        <v>0</v>
      </c>
      <c r="BJ106" s="251">
        <v>0</v>
      </c>
      <c r="BK106" s="251">
        <v>0</v>
      </c>
      <c r="BL106" s="251">
        <v>0</v>
      </c>
      <c r="BM106" s="251">
        <v>0</v>
      </c>
      <c r="BN106" s="251">
        <f t="shared" si="49"/>
        <v>0</v>
      </c>
      <c r="BO106" s="318"/>
      <c r="BP106" s="318"/>
      <c r="BQ106" s="318" t="s">
        <v>254</v>
      </c>
      <c r="BR106" s="318"/>
      <c r="BS106" s="318" t="s">
        <v>277</v>
      </c>
      <c r="BT106" s="318"/>
    </row>
    <row r="107" spans="1:72" s="69" customFormat="1" ht="72" x14ac:dyDescent="0.25">
      <c r="A107" s="60" t="s">
        <v>416</v>
      </c>
      <c r="B107" s="60" t="s">
        <v>7</v>
      </c>
      <c r="C107" s="60" t="s">
        <v>1204</v>
      </c>
      <c r="D107" s="60" t="s">
        <v>261</v>
      </c>
      <c r="E107" s="61" t="s">
        <v>300</v>
      </c>
      <c r="F107" s="61" t="s">
        <v>20</v>
      </c>
      <c r="G107" s="62">
        <v>4003</v>
      </c>
      <c r="H107" s="60" t="s">
        <v>201</v>
      </c>
      <c r="I107" s="60" t="s">
        <v>695</v>
      </c>
      <c r="J107" s="60" t="s">
        <v>1641</v>
      </c>
      <c r="K107" s="60" t="s">
        <v>1414</v>
      </c>
      <c r="L107" s="60" t="s">
        <v>21</v>
      </c>
      <c r="M107" s="62">
        <v>4003047</v>
      </c>
      <c r="N107" s="60" t="s">
        <v>22</v>
      </c>
      <c r="O107" s="62">
        <v>400304700</v>
      </c>
      <c r="P107" s="115">
        <v>1</v>
      </c>
      <c r="Q107" s="319">
        <v>1</v>
      </c>
      <c r="R107" s="219">
        <f t="shared" si="42"/>
        <v>1</v>
      </c>
      <c r="S107" s="115">
        <v>1</v>
      </c>
      <c r="T107" s="319"/>
      <c r="U107" s="219">
        <f t="shared" si="43"/>
        <v>0</v>
      </c>
      <c r="V107" s="115">
        <v>1</v>
      </c>
      <c r="W107" s="319"/>
      <c r="X107" s="219">
        <f t="shared" si="44"/>
        <v>0</v>
      </c>
      <c r="Y107" s="115">
        <v>1</v>
      </c>
      <c r="Z107" s="319"/>
      <c r="AA107" s="219">
        <f t="shared" si="45"/>
        <v>0</v>
      </c>
      <c r="AB107" s="108">
        <v>1</v>
      </c>
      <c r="AC107" s="238">
        <f>Q107+T107+W107+Z107</f>
        <v>1</v>
      </c>
      <c r="AD107" s="219">
        <f t="shared" si="46"/>
        <v>1</v>
      </c>
      <c r="AE107" s="60" t="s">
        <v>1963</v>
      </c>
      <c r="AF107" s="60" t="s">
        <v>1964</v>
      </c>
      <c r="AG107" s="65" t="s">
        <v>2177</v>
      </c>
      <c r="AH107" s="60" t="s">
        <v>1965</v>
      </c>
      <c r="AI107" s="60" t="s">
        <v>262</v>
      </c>
      <c r="AJ107" s="60"/>
      <c r="AK107" s="66" t="s">
        <v>1961</v>
      </c>
      <c r="AL107" s="66" t="s">
        <v>2108</v>
      </c>
      <c r="AM107" s="67">
        <f>(1300000000+250000000+850000000)+(82000000+26000000+70000000)</f>
        <v>2578000000</v>
      </c>
      <c r="AN107" s="67">
        <v>0</v>
      </c>
      <c r="AO107" s="67">
        <v>0</v>
      </c>
      <c r="AP107" s="67">
        <v>0</v>
      </c>
      <c r="AQ107" s="22">
        <f t="shared" si="47"/>
        <v>0</v>
      </c>
      <c r="AR107" s="22">
        <f t="shared" si="48"/>
        <v>0</v>
      </c>
      <c r="AS107" s="60" t="s">
        <v>1962</v>
      </c>
      <c r="AT107" s="68"/>
      <c r="AU107" s="60"/>
      <c r="AV107" s="60"/>
      <c r="AW107" s="60"/>
      <c r="AX107" s="67">
        <v>0</v>
      </c>
      <c r="AY107" s="67">
        <f>(82000000+26000000+70000000)</f>
        <v>178000000</v>
      </c>
      <c r="AZ107" s="67">
        <v>0</v>
      </c>
      <c r="BA107" s="67">
        <v>0</v>
      </c>
      <c r="BB107" s="67">
        <f>(1300000000+250000000+850000000)</f>
        <v>2400000000</v>
      </c>
      <c r="BC107" s="67">
        <v>0</v>
      </c>
      <c r="BD107" s="67">
        <v>0</v>
      </c>
      <c r="BE107" s="67">
        <v>0</v>
      </c>
      <c r="BF107" s="67">
        <v>0</v>
      </c>
      <c r="BG107" s="67">
        <v>0</v>
      </c>
      <c r="BH107" s="67">
        <v>0</v>
      </c>
      <c r="BI107" s="67">
        <v>0</v>
      </c>
      <c r="BJ107" s="67">
        <v>0</v>
      </c>
      <c r="BK107" s="67">
        <v>0</v>
      </c>
      <c r="BL107" s="67">
        <v>0</v>
      </c>
      <c r="BM107" s="67">
        <v>0</v>
      </c>
      <c r="BN107" s="67">
        <f t="shared" si="49"/>
        <v>2578000000</v>
      </c>
      <c r="BO107" s="239"/>
      <c r="BP107" s="239"/>
      <c r="BQ107" s="239" t="s">
        <v>254</v>
      </c>
      <c r="BR107" s="239"/>
      <c r="BS107" s="239" t="s">
        <v>277</v>
      </c>
      <c r="BT107" s="239"/>
    </row>
    <row r="108" spans="1:72" s="96" customFormat="1" ht="60" x14ac:dyDescent="0.25">
      <c r="A108" s="60" t="s">
        <v>417</v>
      </c>
      <c r="B108" s="60" t="s">
        <v>7</v>
      </c>
      <c r="C108" s="60" t="s">
        <v>1204</v>
      </c>
      <c r="D108" s="60" t="s">
        <v>261</v>
      </c>
      <c r="E108" s="61" t="s">
        <v>300</v>
      </c>
      <c r="F108" s="61" t="s">
        <v>20</v>
      </c>
      <c r="G108" s="62">
        <v>4003</v>
      </c>
      <c r="H108" s="60" t="s">
        <v>201</v>
      </c>
      <c r="I108" s="60" t="s">
        <v>696</v>
      </c>
      <c r="J108" s="60" t="s">
        <v>1642</v>
      </c>
      <c r="K108" s="61" t="s">
        <v>1415</v>
      </c>
      <c r="L108" s="61" t="s">
        <v>998</v>
      </c>
      <c r="M108" s="116">
        <v>4003052</v>
      </c>
      <c r="N108" s="61" t="s">
        <v>999</v>
      </c>
      <c r="O108" s="116">
        <v>400305200</v>
      </c>
      <c r="P108" s="64">
        <v>0</v>
      </c>
      <c r="Q108" s="238">
        <v>0</v>
      </c>
      <c r="R108" s="219" t="e">
        <f t="shared" si="42"/>
        <v>#DIV/0!</v>
      </c>
      <c r="S108" s="64">
        <v>2</v>
      </c>
      <c r="T108" s="238"/>
      <c r="U108" s="219">
        <f t="shared" si="43"/>
        <v>0</v>
      </c>
      <c r="V108" s="64">
        <v>2</v>
      </c>
      <c r="W108" s="238"/>
      <c r="X108" s="219" t="e">
        <f t="shared" si="44"/>
        <v>#DIV/0!</v>
      </c>
      <c r="Y108" s="64">
        <v>0</v>
      </c>
      <c r="Z108" s="238"/>
      <c r="AA108" s="219">
        <f t="shared" si="45"/>
        <v>0</v>
      </c>
      <c r="AB108" s="315">
        <f>P108+S108+V108+Y108</f>
        <v>4</v>
      </c>
      <c r="AC108" s="238">
        <f>Q108+T108+W108+Z108</f>
        <v>0</v>
      </c>
      <c r="AD108" s="219">
        <f t="shared" si="46"/>
        <v>0</v>
      </c>
      <c r="AE108" s="60" t="s">
        <v>2093</v>
      </c>
      <c r="AF108" s="60" t="s">
        <v>2092</v>
      </c>
      <c r="AG108" s="65" t="s">
        <v>2177</v>
      </c>
      <c r="AH108" s="60" t="s">
        <v>1968</v>
      </c>
      <c r="AI108" s="60" t="s">
        <v>1970</v>
      </c>
      <c r="AJ108" s="60"/>
      <c r="AK108" s="66" t="s">
        <v>1966</v>
      </c>
      <c r="AL108" s="66" t="s">
        <v>1795</v>
      </c>
      <c r="AM108" s="67">
        <v>30000000</v>
      </c>
      <c r="AN108" s="67">
        <v>0</v>
      </c>
      <c r="AO108" s="67">
        <v>0</v>
      </c>
      <c r="AP108" s="67">
        <v>0</v>
      </c>
      <c r="AQ108" s="22">
        <f t="shared" si="47"/>
        <v>0</v>
      </c>
      <c r="AR108" s="22">
        <f t="shared" si="48"/>
        <v>0</v>
      </c>
      <c r="AS108" s="60" t="s">
        <v>1967</v>
      </c>
      <c r="AT108" s="68"/>
      <c r="AU108" s="60"/>
      <c r="AV108" s="60"/>
      <c r="AW108" s="60"/>
      <c r="AX108" s="67">
        <v>30000000</v>
      </c>
      <c r="AY108" s="67">
        <v>0</v>
      </c>
      <c r="AZ108" s="67">
        <v>0</v>
      </c>
      <c r="BA108" s="67">
        <v>0</v>
      </c>
      <c r="BB108" s="67">
        <v>0</v>
      </c>
      <c r="BC108" s="67">
        <v>0</v>
      </c>
      <c r="BD108" s="67">
        <v>0</v>
      </c>
      <c r="BE108" s="67">
        <v>0</v>
      </c>
      <c r="BF108" s="67">
        <v>0</v>
      </c>
      <c r="BG108" s="67">
        <v>0</v>
      </c>
      <c r="BH108" s="67">
        <v>0</v>
      </c>
      <c r="BI108" s="67">
        <v>0</v>
      </c>
      <c r="BJ108" s="67">
        <v>0</v>
      </c>
      <c r="BK108" s="67">
        <v>0</v>
      </c>
      <c r="BL108" s="67">
        <v>0</v>
      </c>
      <c r="BM108" s="67">
        <v>0</v>
      </c>
      <c r="BN108" s="67">
        <f t="shared" si="49"/>
        <v>30000000</v>
      </c>
      <c r="BO108" s="239"/>
      <c r="BP108" s="239"/>
      <c r="BQ108" s="239" t="s">
        <v>254</v>
      </c>
      <c r="BR108" s="239"/>
      <c r="BS108" s="239" t="s">
        <v>277</v>
      </c>
      <c r="BT108" s="239"/>
    </row>
    <row r="109" spans="1:72" s="83" customFormat="1" ht="72" x14ac:dyDescent="0.25">
      <c r="A109" s="87" t="s">
        <v>418</v>
      </c>
      <c r="B109" s="87" t="s">
        <v>7</v>
      </c>
      <c r="C109" s="87" t="s">
        <v>1204</v>
      </c>
      <c r="D109" s="87" t="s">
        <v>261</v>
      </c>
      <c r="E109" s="88" t="s">
        <v>300</v>
      </c>
      <c r="F109" s="88" t="s">
        <v>20</v>
      </c>
      <c r="G109" s="89">
        <v>4003</v>
      </c>
      <c r="H109" s="87" t="s">
        <v>201</v>
      </c>
      <c r="I109" s="87" t="s">
        <v>697</v>
      </c>
      <c r="J109" s="87" t="s">
        <v>1637</v>
      </c>
      <c r="K109" s="88" t="s">
        <v>1416</v>
      </c>
      <c r="L109" s="88" t="s">
        <v>1000</v>
      </c>
      <c r="M109" s="114">
        <v>4003018</v>
      </c>
      <c r="N109" s="88" t="s">
        <v>1001</v>
      </c>
      <c r="O109" s="114">
        <v>400301803</v>
      </c>
      <c r="P109" s="91">
        <v>300</v>
      </c>
      <c r="Q109" s="282">
        <v>0</v>
      </c>
      <c r="R109" s="226">
        <v>0</v>
      </c>
      <c r="S109" s="91">
        <v>2700</v>
      </c>
      <c r="T109" s="282"/>
      <c r="U109" s="226">
        <v>0</v>
      </c>
      <c r="V109" s="91">
        <v>2000</v>
      </c>
      <c r="W109" s="282"/>
      <c r="X109" s="226">
        <v>0</v>
      </c>
      <c r="Y109" s="91">
        <v>0</v>
      </c>
      <c r="Z109" s="282"/>
      <c r="AA109" s="226">
        <v>0</v>
      </c>
      <c r="AB109" s="317">
        <v>5000</v>
      </c>
      <c r="AC109" s="282">
        <v>0</v>
      </c>
      <c r="AD109" s="226">
        <v>0</v>
      </c>
      <c r="AE109" s="87" t="s">
        <v>2133</v>
      </c>
      <c r="AF109" s="87" t="s">
        <v>2134</v>
      </c>
      <c r="AG109" s="92">
        <v>2024686550041</v>
      </c>
      <c r="AH109" s="87"/>
      <c r="AI109" s="87" t="s">
        <v>1211</v>
      </c>
      <c r="AJ109" s="87"/>
      <c r="AK109" s="93" t="s">
        <v>178</v>
      </c>
      <c r="AL109" s="93" t="s">
        <v>178</v>
      </c>
      <c r="AM109" s="94">
        <f>8614781912.32/2</f>
        <v>4307390956.1599998</v>
      </c>
      <c r="AN109" s="94">
        <v>0</v>
      </c>
      <c r="AO109" s="94">
        <v>0</v>
      </c>
      <c r="AP109" s="94">
        <v>0</v>
      </c>
      <c r="AQ109" s="24" t="e">
        <v>#DIV/0!</v>
      </c>
      <c r="AR109" s="24" t="e">
        <v>#DIV/0!</v>
      </c>
      <c r="AS109" s="87"/>
      <c r="AT109" s="95"/>
      <c r="AU109" s="87"/>
      <c r="AV109" s="87"/>
      <c r="AW109" s="87"/>
      <c r="AX109" s="94">
        <v>0</v>
      </c>
      <c r="AY109" s="94">
        <v>0</v>
      </c>
      <c r="AZ109" s="94">
        <v>0</v>
      </c>
      <c r="BA109" s="94">
        <v>0</v>
      </c>
      <c r="BB109" s="94">
        <v>0</v>
      </c>
      <c r="BC109" s="94">
        <v>0</v>
      </c>
      <c r="BD109" s="94">
        <v>0</v>
      </c>
      <c r="BE109" s="94">
        <v>0</v>
      </c>
      <c r="BF109" s="94">
        <v>0</v>
      </c>
      <c r="BG109" s="94">
        <v>0</v>
      </c>
      <c r="BH109" s="94">
        <v>0</v>
      </c>
      <c r="BI109" s="94">
        <v>0</v>
      </c>
      <c r="BJ109" s="94">
        <f>8614781912.32/2</f>
        <v>4307390956.1599998</v>
      </c>
      <c r="BK109" s="94">
        <v>0</v>
      </c>
      <c r="BL109" s="94">
        <v>0</v>
      </c>
      <c r="BM109" s="94">
        <v>0</v>
      </c>
      <c r="BN109" s="94">
        <v>0</v>
      </c>
      <c r="BO109" s="87"/>
      <c r="BP109" s="87"/>
      <c r="BQ109" s="87"/>
      <c r="BR109" s="87"/>
      <c r="BS109" s="87"/>
      <c r="BT109" s="87"/>
    </row>
    <row r="110" spans="1:72" s="83" customFormat="1" ht="72" x14ac:dyDescent="0.25">
      <c r="A110" s="87" t="s">
        <v>418</v>
      </c>
      <c r="B110" s="87" t="s">
        <v>7</v>
      </c>
      <c r="C110" s="87" t="s">
        <v>1204</v>
      </c>
      <c r="D110" s="87" t="s">
        <v>261</v>
      </c>
      <c r="E110" s="88" t="s">
        <v>300</v>
      </c>
      <c r="F110" s="88" t="s">
        <v>20</v>
      </c>
      <c r="G110" s="89">
        <v>4003</v>
      </c>
      <c r="H110" s="87" t="s">
        <v>201</v>
      </c>
      <c r="I110" s="87" t="s">
        <v>697</v>
      </c>
      <c r="J110" s="87" t="s">
        <v>1637</v>
      </c>
      <c r="K110" s="88" t="s">
        <v>1416</v>
      </c>
      <c r="L110" s="88" t="s">
        <v>1000</v>
      </c>
      <c r="M110" s="114">
        <v>4003018</v>
      </c>
      <c r="N110" s="88" t="s">
        <v>1001</v>
      </c>
      <c r="O110" s="114">
        <v>400301803</v>
      </c>
      <c r="P110" s="91">
        <v>300</v>
      </c>
      <c r="Q110" s="282">
        <v>0</v>
      </c>
      <c r="R110" s="226">
        <f>Q110/P110</f>
        <v>0</v>
      </c>
      <c r="S110" s="91">
        <v>2700</v>
      </c>
      <c r="T110" s="282"/>
      <c r="U110" s="226">
        <f>T110/M110</f>
        <v>0</v>
      </c>
      <c r="V110" s="91">
        <v>2000</v>
      </c>
      <c r="W110" s="282"/>
      <c r="X110" s="226">
        <f>W110/P110</f>
        <v>0</v>
      </c>
      <c r="Y110" s="91">
        <v>0</v>
      </c>
      <c r="Z110" s="282"/>
      <c r="AA110" s="226">
        <f>Z110/S110</f>
        <v>0</v>
      </c>
      <c r="AB110" s="317">
        <f t="shared" ref="AB110:AC113" si="50">P110+S110+V110+Y110</f>
        <v>5000</v>
      </c>
      <c r="AC110" s="282">
        <f t="shared" si="50"/>
        <v>0</v>
      </c>
      <c r="AD110" s="226">
        <f>AC110/AB110</f>
        <v>0</v>
      </c>
      <c r="AE110" s="87" t="s">
        <v>2135</v>
      </c>
      <c r="AF110" s="87" t="s">
        <v>2136</v>
      </c>
      <c r="AG110" s="92">
        <v>2024686550042</v>
      </c>
      <c r="AH110" s="87"/>
      <c r="AI110" s="87" t="s">
        <v>1211</v>
      </c>
      <c r="AJ110" s="87"/>
      <c r="AK110" s="93" t="s">
        <v>178</v>
      </c>
      <c r="AL110" s="93" t="s">
        <v>178</v>
      </c>
      <c r="AM110" s="94">
        <f>8089883209.85/2</f>
        <v>4044941604.9250002</v>
      </c>
      <c r="AN110" s="94">
        <v>0</v>
      </c>
      <c r="AO110" s="94">
        <v>0</v>
      </c>
      <c r="AP110" s="94">
        <v>0</v>
      </c>
      <c r="AQ110" s="24">
        <f>AP110/AM110</f>
        <v>0</v>
      </c>
      <c r="AR110" s="24">
        <f>AN110/AM110</f>
        <v>0</v>
      </c>
      <c r="AS110" s="87"/>
      <c r="AT110" s="95"/>
      <c r="AU110" s="87"/>
      <c r="AV110" s="87"/>
      <c r="AW110" s="87"/>
      <c r="AX110" s="94">
        <v>0</v>
      </c>
      <c r="AY110" s="94">
        <v>0</v>
      </c>
      <c r="AZ110" s="94">
        <v>0</v>
      </c>
      <c r="BA110" s="94">
        <v>0</v>
      </c>
      <c r="BB110" s="94">
        <v>0</v>
      </c>
      <c r="BC110" s="94">
        <v>0</v>
      </c>
      <c r="BD110" s="94">
        <v>0</v>
      </c>
      <c r="BE110" s="94">
        <v>0</v>
      </c>
      <c r="BF110" s="94">
        <v>0</v>
      </c>
      <c r="BG110" s="94">
        <v>0</v>
      </c>
      <c r="BH110" s="94">
        <v>0</v>
      </c>
      <c r="BI110" s="94">
        <v>0</v>
      </c>
      <c r="BJ110" s="94">
        <f>8089883209.85/2</f>
        <v>4044941604.9250002</v>
      </c>
      <c r="BK110" s="94">
        <v>0</v>
      </c>
      <c r="BL110" s="94">
        <v>0</v>
      </c>
      <c r="BM110" s="94">
        <v>0</v>
      </c>
      <c r="BN110" s="94">
        <f>AX110+AY110+AZ110+BA110+BB110+BC110+BD110+BE110+BF110+BG110+BH110+BI110+BJ110+BK110+BL110+BM110</f>
        <v>4044941604.9250002</v>
      </c>
      <c r="BO110" s="87"/>
      <c r="BP110" s="87"/>
      <c r="BQ110" s="87" t="s">
        <v>254</v>
      </c>
      <c r="BR110" s="87"/>
      <c r="BS110" s="87" t="s">
        <v>277</v>
      </c>
      <c r="BT110" s="87"/>
    </row>
    <row r="111" spans="1:72" s="69" customFormat="1" ht="96" x14ac:dyDescent="0.25">
      <c r="A111" s="60" t="s">
        <v>419</v>
      </c>
      <c r="B111" s="61" t="s">
        <v>7</v>
      </c>
      <c r="C111" s="60" t="s">
        <v>1204</v>
      </c>
      <c r="D111" s="60" t="s">
        <v>261</v>
      </c>
      <c r="E111" s="61" t="s">
        <v>300</v>
      </c>
      <c r="F111" s="61" t="s">
        <v>20</v>
      </c>
      <c r="G111" s="62">
        <v>4003</v>
      </c>
      <c r="H111" s="60" t="s">
        <v>201</v>
      </c>
      <c r="I111" s="60" t="s">
        <v>698</v>
      </c>
      <c r="J111" s="60" t="s">
        <v>1643</v>
      </c>
      <c r="K111" s="60" t="s">
        <v>1417</v>
      </c>
      <c r="L111" s="60" t="s">
        <v>1002</v>
      </c>
      <c r="M111" s="62">
        <v>4003006</v>
      </c>
      <c r="N111" s="60" t="s">
        <v>1003</v>
      </c>
      <c r="O111" s="62">
        <v>400300602</v>
      </c>
      <c r="P111" s="64">
        <v>0</v>
      </c>
      <c r="Q111" s="238">
        <v>0</v>
      </c>
      <c r="R111" s="219" t="e">
        <f>Q111/P111</f>
        <v>#DIV/0!</v>
      </c>
      <c r="S111" s="64">
        <v>1</v>
      </c>
      <c r="T111" s="238"/>
      <c r="U111" s="219">
        <f>T111/M111</f>
        <v>0</v>
      </c>
      <c r="V111" s="64">
        <v>0</v>
      </c>
      <c r="W111" s="238"/>
      <c r="X111" s="219" t="e">
        <f>W111/P111</f>
        <v>#DIV/0!</v>
      </c>
      <c r="Y111" s="64">
        <v>1</v>
      </c>
      <c r="Z111" s="238"/>
      <c r="AA111" s="219">
        <f>Z111/S111</f>
        <v>0</v>
      </c>
      <c r="AB111" s="315">
        <f t="shared" si="50"/>
        <v>2</v>
      </c>
      <c r="AC111" s="238">
        <f t="shared" si="50"/>
        <v>0</v>
      </c>
      <c r="AD111" s="219">
        <f>AC111/AB111</f>
        <v>0</v>
      </c>
      <c r="AE111" s="60" t="s">
        <v>1971</v>
      </c>
      <c r="AF111" s="60" t="s">
        <v>1972</v>
      </c>
      <c r="AG111" s="65" t="s">
        <v>2177</v>
      </c>
      <c r="AH111" s="60" t="s">
        <v>1973</v>
      </c>
      <c r="AI111" s="60" t="s">
        <v>1970</v>
      </c>
      <c r="AJ111" s="60"/>
      <c r="AK111" s="66" t="s">
        <v>1969</v>
      </c>
      <c r="AL111" s="66" t="s">
        <v>1815</v>
      </c>
      <c r="AM111" s="67">
        <v>80000000</v>
      </c>
      <c r="AN111" s="67">
        <v>0</v>
      </c>
      <c r="AO111" s="67">
        <v>0</v>
      </c>
      <c r="AP111" s="67">
        <v>0</v>
      </c>
      <c r="AQ111" s="22">
        <f>AP111/AM111</f>
        <v>0</v>
      </c>
      <c r="AR111" s="22">
        <f>AN111/AM111</f>
        <v>0</v>
      </c>
      <c r="AS111" s="60" t="s">
        <v>1975</v>
      </c>
      <c r="AT111" s="68"/>
      <c r="AU111" s="60"/>
      <c r="AV111" s="60"/>
      <c r="AW111" s="60"/>
      <c r="AX111" s="67">
        <v>0</v>
      </c>
      <c r="AY111" s="67">
        <v>0</v>
      </c>
      <c r="AZ111" s="67">
        <v>0</v>
      </c>
      <c r="BA111" s="67">
        <v>0</v>
      </c>
      <c r="BB111" s="67">
        <v>0</v>
      </c>
      <c r="BC111" s="67">
        <v>0</v>
      </c>
      <c r="BD111" s="67">
        <v>0</v>
      </c>
      <c r="BE111" s="67">
        <v>80000000</v>
      </c>
      <c r="BF111" s="67">
        <v>0</v>
      </c>
      <c r="BG111" s="67">
        <v>0</v>
      </c>
      <c r="BH111" s="67">
        <v>0</v>
      </c>
      <c r="BI111" s="67">
        <v>0</v>
      </c>
      <c r="BJ111" s="67">
        <v>0</v>
      </c>
      <c r="BK111" s="67">
        <v>0</v>
      </c>
      <c r="BL111" s="67">
        <v>0</v>
      </c>
      <c r="BM111" s="67">
        <v>0</v>
      </c>
      <c r="BN111" s="67">
        <f>AX111+AY111+AZ111+BA111+BB111+BC111+BD111+BE111+BF111+BG111+BH111+BI111+BJ111+BK111+BL111+BM111</f>
        <v>80000000</v>
      </c>
      <c r="BO111" s="239"/>
      <c r="BP111" s="239"/>
      <c r="BQ111" s="239" t="s">
        <v>254</v>
      </c>
      <c r="BR111" s="239"/>
      <c r="BS111" s="239" t="s">
        <v>277</v>
      </c>
      <c r="BT111" s="239"/>
    </row>
    <row r="112" spans="1:72" s="96" customFormat="1" ht="84" x14ac:dyDescent="0.25">
      <c r="A112" s="60" t="s">
        <v>420</v>
      </c>
      <c r="B112" s="61" t="s">
        <v>7</v>
      </c>
      <c r="C112" s="60" t="s">
        <v>1204</v>
      </c>
      <c r="D112" s="60" t="s">
        <v>261</v>
      </c>
      <c r="E112" s="61" t="s">
        <v>300</v>
      </c>
      <c r="F112" s="61" t="s">
        <v>20</v>
      </c>
      <c r="G112" s="62">
        <v>4003</v>
      </c>
      <c r="H112" s="60" t="s">
        <v>201</v>
      </c>
      <c r="I112" s="60" t="s">
        <v>699</v>
      </c>
      <c r="J112" s="60" t="s">
        <v>1644</v>
      </c>
      <c r="K112" s="60" t="s">
        <v>1418</v>
      </c>
      <c r="L112" s="60" t="s">
        <v>1004</v>
      </c>
      <c r="M112" s="62">
        <v>4003022</v>
      </c>
      <c r="N112" s="60" t="s">
        <v>1005</v>
      </c>
      <c r="O112" s="62">
        <v>400302200</v>
      </c>
      <c r="P112" s="64">
        <v>1</v>
      </c>
      <c r="Q112" s="238">
        <v>0.5</v>
      </c>
      <c r="R112" s="219">
        <f>Q112/P112</f>
        <v>0.5</v>
      </c>
      <c r="S112" s="64">
        <v>1</v>
      </c>
      <c r="T112" s="238"/>
      <c r="U112" s="219">
        <f>T112/M112</f>
        <v>0</v>
      </c>
      <c r="V112" s="64">
        <v>1</v>
      </c>
      <c r="W112" s="238"/>
      <c r="X112" s="219">
        <f>W112/P112</f>
        <v>0</v>
      </c>
      <c r="Y112" s="64">
        <v>1</v>
      </c>
      <c r="Z112" s="238"/>
      <c r="AA112" s="219">
        <f>Z112/S112</f>
        <v>0</v>
      </c>
      <c r="AB112" s="315">
        <f t="shared" si="50"/>
        <v>4</v>
      </c>
      <c r="AC112" s="238">
        <f t="shared" si="50"/>
        <v>0.5</v>
      </c>
      <c r="AD112" s="219">
        <f>AC112/AB112</f>
        <v>0.125</v>
      </c>
      <c r="AE112" s="60" t="s">
        <v>1971</v>
      </c>
      <c r="AF112" s="60" t="s">
        <v>1972</v>
      </c>
      <c r="AG112" s="65" t="s">
        <v>2177</v>
      </c>
      <c r="AH112" s="60" t="s">
        <v>1974</v>
      </c>
      <c r="AI112" s="60" t="s">
        <v>1970</v>
      </c>
      <c r="AJ112" s="60"/>
      <c r="AK112" s="66" t="s">
        <v>1969</v>
      </c>
      <c r="AL112" s="66" t="s">
        <v>1795</v>
      </c>
      <c r="AM112" s="67">
        <v>40000000</v>
      </c>
      <c r="AN112" s="67">
        <v>0</v>
      </c>
      <c r="AO112" s="67">
        <v>0</v>
      </c>
      <c r="AP112" s="67">
        <v>0</v>
      </c>
      <c r="AQ112" s="22">
        <f>AP112/AM112</f>
        <v>0</v>
      </c>
      <c r="AR112" s="22">
        <f>AN112/AM112</f>
        <v>0</v>
      </c>
      <c r="AS112" s="60" t="s">
        <v>1644</v>
      </c>
      <c r="AT112" s="68"/>
      <c r="AU112" s="60"/>
      <c r="AV112" s="60"/>
      <c r="AW112" s="60"/>
      <c r="AX112" s="67">
        <v>40000000</v>
      </c>
      <c r="AY112" s="67">
        <v>0</v>
      </c>
      <c r="AZ112" s="67">
        <v>0</v>
      </c>
      <c r="BA112" s="67">
        <v>0</v>
      </c>
      <c r="BB112" s="67">
        <v>0</v>
      </c>
      <c r="BC112" s="67">
        <v>0</v>
      </c>
      <c r="BD112" s="67">
        <v>0</v>
      </c>
      <c r="BE112" s="67">
        <v>0</v>
      </c>
      <c r="BF112" s="67">
        <v>0</v>
      </c>
      <c r="BG112" s="67">
        <v>0</v>
      </c>
      <c r="BH112" s="67">
        <v>0</v>
      </c>
      <c r="BI112" s="67">
        <v>0</v>
      </c>
      <c r="BJ112" s="67">
        <v>0</v>
      </c>
      <c r="BK112" s="67">
        <v>0</v>
      </c>
      <c r="BL112" s="67">
        <v>0</v>
      </c>
      <c r="BM112" s="67">
        <v>0</v>
      </c>
      <c r="BN112" s="67">
        <f>AX112+AY112+AZ112+BA112+BB112+BC112+BD112+BE112+BF112+BG112+BH112+BI112+BJ112+BK112+BL112+BM112</f>
        <v>40000000</v>
      </c>
      <c r="BO112" s="239"/>
      <c r="BP112" s="239"/>
      <c r="BQ112" s="239" t="s">
        <v>254</v>
      </c>
      <c r="BR112" s="239"/>
      <c r="BS112" s="239" t="s">
        <v>277</v>
      </c>
      <c r="BT112" s="239"/>
    </row>
    <row r="113" spans="1:72" s="98" customFormat="1" ht="36" x14ac:dyDescent="0.25">
      <c r="A113" s="60" t="s">
        <v>421</v>
      </c>
      <c r="B113" s="61" t="s">
        <v>7</v>
      </c>
      <c r="C113" s="60" t="s">
        <v>1204</v>
      </c>
      <c r="D113" s="60" t="s">
        <v>261</v>
      </c>
      <c r="E113" s="61" t="s">
        <v>300</v>
      </c>
      <c r="F113" s="61" t="s">
        <v>20</v>
      </c>
      <c r="G113" s="62">
        <v>4003</v>
      </c>
      <c r="H113" s="60" t="s">
        <v>201</v>
      </c>
      <c r="I113" s="60" t="s">
        <v>700</v>
      </c>
      <c r="J113" s="60" t="s">
        <v>1645</v>
      </c>
      <c r="K113" s="60" t="s">
        <v>1419</v>
      </c>
      <c r="L113" s="60" t="s">
        <v>1006</v>
      </c>
      <c r="M113" s="62">
        <v>4003021</v>
      </c>
      <c r="N113" s="60" t="s">
        <v>1007</v>
      </c>
      <c r="O113" s="62">
        <v>400302100</v>
      </c>
      <c r="P113" s="64">
        <v>0</v>
      </c>
      <c r="Q113" s="238"/>
      <c r="R113" s="219" t="e">
        <f>Q113/P113</f>
        <v>#DIV/0!</v>
      </c>
      <c r="S113" s="64">
        <v>100</v>
      </c>
      <c r="T113" s="238"/>
      <c r="U113" s="219">
        <f>T113/M113</f>
        <v>0</v>
      </c>
      <c r="V113" s="64">
        <v>100</v>
      </c>
      <c r="W113" s="238"/>
      <c r="X113" s="219" t="e">
        <f>W113/P113</f>
        <v>#DIV/0!</v>
      </c>
      <c r="Y113" s="64">
        <v>100</v>
      </c>
      <c r="Z113" s="238"/>
      <c r="AA113" s="219">
        <f>Z113/S113</f>
        <v>0</v>
      </c>
      <c r="AB113" s="315">
        <f t="shared" si="50"/>
        <v>300</v>
      </c>
      <c r="AC113" s="238">
        <f t="shared" si="50"/>
        <v>0</v>
      </c>
      <c r="AD113" s="219">
        <f>AC113/AB113</f>
        <v>0</v>
      </c>
      <c r="AE113" s="60" t="s">
        <v>1971</v>
      </c>
      <c r="AF113" s="60" t="s">
        <v>1972</v>
      </c>
      <c r="AG113" s="65" t="s">
        <v>2177</v>
      </c>
      <c r="AH113" s="60"/>
      <c r="AI113" s="60" t="s">
        <v>1970</v>
      </c>
      <c r="AJ113" s="60"/>
      <c r="AK113" s="66" t="s">
        <v>1976</v>
      </c>
      <c r="AL113" s="66" t="s">
        <v>1815</v>
      </c>
      <c r="AM113" s="67">
        <v>30000000</v>
      </c>
      <c r="AN113" s="67">
        <v>0</v>
      </c>
      <c r="AO113" s="67">
        <v>0</v>
      </c>
      <c r="AP113" s="67">
        <v>0</v>
      </c>
      <c r="AQ113" s="22">
        <f>AP113/AM113</f>
        <v>0</v>
      </c>
      <c r="AR113" s="22">
        <f>AN113/AM113</f>
        <v>0</v>
      </c>
      <c r="AS113" s="60" t="s">
        <v>1977</v>
      </c>
      <c r="AT113" s="68"/>
      <c r="AU113" s="60"/>
      <c r="AV113" s="60"/>
      <c r="AW113" s="60"/>
      <c r="AX113" s="67">
        <v>0</v>
      </c>
      <c r="AY113" s="67">
        <v>0</v>
      </c>
      <c r="AZ113" s="67">
        <v>0</v>
      </c>
      <c r="BA113" s="67">
        <v>0</v>
      </c>
      <c r="BB113" s="67">
        <v>0</v>
      </c>
      <c r="BC113" s="67">
        <v>0</v>
      </c>
      <c r="BD113" s="67">
        <v>0</v>
      </c>
      <c r="BE113" s="67">
        <v>30000000</v>
      </c>
      <c r="BF113" s="67">
        <v>0</v>
      </c>
      <c r="BG113" s="67">
        <v>0</v>
      </c>
      <c r="BH113" s="67">
        <v>0</v>
      </c>
      <c r="BI113" s="67">
        <v>0</v>
      </c>
      <c r="BJ113" s="67">
        <v>0</v>
      </c>
      <c r="BK113" s="67">
        <v>0</v>
      </c>
      <c r="BL113" s="67">
        <v>0</v>
      </c>
      <c r="BM113" s="67">
        <v>0</v>
      </c>
      <c r="BN113" s="67">
        <f>AX113+AY113+AZ113+BA113+BB113+BC113+BD113+BE113+BF113+BG113+BH113+BI113+BJ113+BK113+BL113+BM113</f>
        <v>30000000</v>
      </c>
      <c r="BO113" s="239"/>
      <c r="BP113" s="239"/>
      <c r="BQ113" s="239" t="s">
        <v>254</v>
      </c>
      <c r="BR113" s="239"/>
      <c r="BS113" s="239" t="s">
        <v>294</v>
      </c>
      <c r="BT113" s="239"/>
    </row>
    <row r="114" spans="1:72" s="69" customFormat="1" ht="96" x14ac:dyDescent="0.25">
      <c r="A114" s="254" t="s">
        <v>422</v>
      </c>
      <c r="B114" s="254" t="s">
        <v>7</v>
      </c>
      <c r="C114" s="254" t="s">
        <v>1204</v>
      </c>
      <c r="D114" s="254" t="s">
        <v>261</v>
      </c>
      <c r="E114" s="255" t="s">
        <v>306</v>
      </c>
      <c r="F114" s="255" t="s">
        <v>586</v>
      </c>
      <c r="G114" s="256">
        <v>4503</v>
      </c>
      <c r="H114" s="257" t="s">
        <v>200</v>
      </c>
      <c r="I114" s="257" t="s">
        <v>701</v>
      </c>
      <c r="J114" s="254" t="s">
        <v>1646</v>
      </c>
      <c r="K114" s="254" t="s">
        <v>1420</v>
      </c>
      <c r="L114" s="254" t="s">
        <v>1008</v>
      </c>
      <c r="M114" s="256">
        <v>4503003</v>
      </c>
      <c r="N114" s="254" t="s">
        <v>1009</v>
      </c>
      <c r="O114" s="256">
        <v>450300300</v>
      </c>
      <c r="P114" s="258">
        <v>1</v>
      </c>
      <c r="Q114" s="259">
        <v>0.5</v>
      </c>
      <c r="R114" s="223">
        <f t="shared" si="21"/>
        <v>0.5</v>
      </c>
      <c r="S114" s="258">
        <v>1</v>
      </c>
      <c r="T114" s="259"/>
      <c r="U114" s="223">
        <f t="shared" si="22"/>
        <v>0</v>
      </c>
      <c r="V114" s="258">
        <v>1</v>
      </c>
      <c r="W114" s="259"/>
      <c r="X114" s="223">
        <f t="shared" si="23"/>
        <v>0</v>
      </c>
      <c r="Y114" s="258">
        <v>1</v>
      </c>
      <c r="Z114" s="259"/>
      <c r="AA114" s="223">
        <f t="shared" si="24"/>
        <v>0</v>
      </c>
      <c r="AB114" s="308">
        <f t="shared" si="31"/>
        <v>4</v>
      </c>
      <c r="AC114" s="259">
        <f t="shared" si="25"/>
        <v>0.5</v>
      </c>
      <c r="AD114" s="223">
        <f t="shared" si="26"/>
        <v>0.125</v>
      </c>
      <c r="AE114" s="260" t="s">
        <v>200</v>
      </c>
      <c r="AF114" s="260" t="s">
        <v>1204</v>
      </c>
      <c r="AG114" s="260" t="s">
        <v>1204</v>
      </c>
      <c r="AH114" s="254"/>
      <c r="AI114" s="254" t="s">
        <v>2023</v>
      </c>
      <c r="AJ114" s="254"/>
      <c r="AK114" s="261" t="s">
        <v>200</v>
      </c>
      <c r="AL114" s="261" t="s">
        <v>1204</v>
      </c>
      <c r="AM114" s="262">
        <v>0</v>
      </c>
      <c r="AN114" s="262">
        <v>0</v>
      </c>
      <c r="AO114" s="262">
        <v>0</v>
      </c>
      <c r="AP114" s="262">
        <v>0</v>
      </c>
      <c r="AQ114" s="263" t="s">
        <v>1204</v>
      </c>
      <c r="AR114" s="263" t="s">
        <v>1204</v>
      </c>
      <c r="AS114" s="254" t="s">
        <v>1204</v>
      </c>
      <c r="AT114" s="264"/>
      <c r="AU114" s="254"/>
      <c r="AV114" s="254"/>
      <c r="AW114" s="254"/>
      <c r="AX114" s="262">
        <v>0</v>
      </c>
      <c r="AY114" s="262">
        <v>0</v>
      </c>
      <c r="AZ114" s="262">
        <v>0</v>
      </c>
      <c r="BA114" s="262">
        <v>0</v>
      </c>
      <c r="BB114" s="262">
        <v>0</v>
      </c>
      <c r="BC114" s="262">
        <v>0</v>
      </c>
      <c r="BD114" s="262">
        <v>0</v>
      </c>
      <c r="BE114" s="262">
        <v>0</v>
      </c>
      <c r="BF114" s="262">
        <v>0</v>
      </c>
      <c r="BG114" s="262">
        <v>0</v>
      </c>
      <c r="BH114" s="262">
        <v>0</v>
      </c>
      <c r="BI114" s="262">
        <v>0</v>
      </c>
      <c r="BJ114" s="262">
        <v>0</v>
      </c>
      <c r="BK114" s="262">
        <v>0</v>
      </c>
      <c r="BL114" s="262">
        <v>0</v>
      </c>
      <c r="BM114" s="262">
        <v>0</v>
      </c>
      <c r="BN114" s="262">
        <f t="shared" si="27"/>
        <v>0</v>
      </c>
      <c r="BO114" s="254"/>
      <c r="BP114" s="254"/>
      <c r="BQ114" s="254" t="s">
        <v>254</v>
      </c>
      <c r="BR114" s="254"/>
      <c r="BS114" s="254" t="s">
        <v>294</v>
      </c>
      <c r="BT114" s="254"/>
    </row>
    <row r="115" spans="1:72" s="69" customFormat="1" ht="72" x14ac:dyDescent="0.25">
      <c r="A115" s="60" t="s">
        <v>423</v>
      </c>
      <c r="B115" s="60" t="s">
        <v>7</v>
      </c>
      <c r="C115" s="60" t="s">
        <v>1204</v>
      </c>
      <c r="D115" s="60" t="s">
        <v>261</v>
      </c>
      <c r="E115" s="61" t="s">
        <v>306</v>
      </c>
      <c r="F115" s="61" t="s">
        <v>586</v>
      </c>
      <c r="G115" s="62">
        <v>4503</v>
      </c>
      <c r="H115" s="63" t="s">
        <v>201</v>
      </c>
      <c r="I115" s="60" t="s">
        <v>702</v>
      </c>
      <c r="J115" s="60" t="s">
        <v>1647</v>
      </c>
      <c r="K115" s="60" t="s">
        <v>1421</v>
      </c>
      <c r="L115" s="60" t="s">
        <v>31</v>
      </c>
      <c r="M115" s="62">
        <v>4503004</v>
      </c>
      <c r="N115" s="60" t="s">
        <v>32</v>
      </c>
      <c r="O115" s="62">
        <v>450300400</v>
      </c>
      <c r="P115" s="113">
        <v>1</v>
      </c>
      <c r="Q115" s="280">
        <v>0.5</v>
      </c>
      <c r="R115" s="219">
        <f>Q115/P115</f>
        <v>0.5</v>
      </c>
      <c r="S115" s="113">
        <v>1</v>
      </c>
      <c r="T115" s="280"/>
      <c r="U115" s="219">
        <f>T115/M115</f>
        <v>0</v>
      </c>
      <c r="V115" s="113">
        <v>1</v>
      </c>
      <c r="W115" s="280"/>
      <c r="X115" s="219">
        <f>W115/P115</f>
        <v>0</v>
      </c>
      <c r="Y115" s="113">
        <v>1</v>
      </c>
      <c r="Z115" s="280"/>
      <c r="AA115" s="219">
        <f>Z115/S115</f>
        <v>0</v>
      </c>
      <c r="AB115" s="113">
        <v>1</v>
      </c>
      <c r="AC115" s="238">
        <f>Q115+T115+W115+Z115</f>
        <v>0.5</v>
      </c>
      <c r="AD115" s="219">
        <f>AC115/AB115</f>
        <v>0.5</v>
      </c>
      <c r="AE115" s="60" t="s">
        <v>2014</v>
      </c>
      <c r="AF115" s="60" t="s">
        <v>30</v>
      </c>
      <c r="AG115" s="65" t="s">
        <v>2177</v>
      </c>
      <c r="AH115" s="60" t="s">
        <v>2019</v>
      </c>
      <c r="AI115" s="60" t="s">
        <v>2023</v>
      </c>
      <c r="AJ115" s="60"/>
      <c r="AK115" s="66" t="s">
        <v>2013</v>
      </c>
      <c r="AL115" s="66" t="s">
        <v>1815</v>
      </c>
      <c r="AM115" s="67">
        <v>95000000</v>
      </c>
      <c r="AN115" s="67">
        <v>0</v>
      </c>
      <c r="AO115" s="67">
        <v>0</v>
      </c>
      <c r="AP115" s="67">
        <v>0</v>
      </c>
      <c r="AQ115" s="22">
        <f>AP115/AM115</f>
        <v>0</v>
      </c>
      <c r="AR115" s="22">
        <f>AN115/AM115</f>
        <v>0</v>
      </c>
      <c r="AS115" s="60" t="s">
        <v>2020</v>
      </c>
      <c r="AT115" s="68"/>
      <c r="AU115" s="60"/>
      <c r="AV115" s="60"/>
      <c r="AW115" s="60"/>
      <c r="AX115" s="67">
        <v>0</v>
      </c>
      <c r="AY115" s="67">
        <v>0</v>
      </c>
      <c r="AZ115" s="67">
        <v>0</v>
      </c>
      <c r="BA115" s="67">
        <v>0</v>
      </c>
      <c r="BB115" s="67">
        <v>0</v>
      </c>
      <c r="BC115" s="67">
        <v>0</v>
      </c>
      <c r="BD115" s="67">
        <v>0</v>
      </c>
      <c r="BE115" s="67">
        <v>95000000</v>
      </c>
      <c r="BF115" s="67">
        <v>0</v>
      </c>
      <c r="BG115" s="67">
        <v>0</v>
      </c>
      <c r="BH115" s="67">
        <v>0</v>
      </c>
      <c r="BI115" s="67">
        <v>0</v>
      </c>
      <c r="BJ115" s="67">
        <v>0</v>
      </c>
      <c r="BK115" s="67">
        <v>0</v>
      </c>
      <c r="BL115" s="67">
        <v>0</v>
      </c>
      <c r="BM115" s="67">
        <v>0</v>
      </c>
      <c r="BN115" s="67">
        <f>AX115+AY115+AZ115+BA115+BB115+BC115+BD115+BE115+BF115+BG115+BH115+BI115+BJ115+BK115+BL115+BM115</f>
        <v>95000000</v>
      </c>
      <c r="BO115" s="239"/>
      <c r="BP115" s="239"/>
      <c r="BQ115" s="239" t="s">
        <v>254</v>
      </c>
      <c r="BR115" s="239"/>
      <c r="BS115" s="239" t="s">
        <v>294</v>
      </c>
      <c r="BT115" s="239"/>
    </row>
    <row r="116" spans="1:72" s="69" customFormat="1" ht="84" x14ac:dyDescent="0.25">
      <c r="A116" s="254" t="s">
        <v>424</v>
      </c>
      <c r="B116" s="254" t="s">
        <v>7</v>
      </c>
      <c r="C116" s="254" t="s">
        <v>1204</v>
      </c>
      <c r="D116" s="254" t="s">
        <v>261</v>
      </c>
      <c r="E116" s="255" t="s">
        <v>306</v>
      </c>
      <c r="F116" s="255" t="s">
        <v>586</v>
      </c>
      <c r="G116" s="256">
        <v>4503</v>
      </c>
      <c r="H116" s="254" t="s">
        <v>200</v>
      </c>
      <c r="I116" s="254" t="s">
        <v>703</v>
      </c>
      <c r="J116" s="254" t="s">
        <v>1648</v>
      </c>
      <c r="K116" s="254" t="s">
        <v>1422</v>
      </c>
      <c r="L116" s="254" t="s">
        <v>1010</v>
      </c>
      <c r="M116" s="256">
        <v>4503023</v>
      </c>
      <c r="N116" s="254" t="s">
        <v>1011</v>
      </c>
      <c r="O116" s="256">
        <v>450302300</v>
      </c>
      <c r="P116" s="258">
        <v>0</v>
      </c>
      <c r="Q116" s="259"/>
      <c r="R116" s="223" t="e">
        <f t="shared" si="21"/>
        <v>#DIV/0!</v>
      </c>
      <c r="S116" s="258">
        <v>1</v>
      </c>
      <c r="T116" s="259"/>
      <c r="U116" s="223">
        <f t="shared" si="22"/>
        <v>0</v>
      </c>
      <c r="V116" s="258">
        <v>0</v>
      </c>
      <c r="W116" s="259"/>
      <c r="X116" s="223" t="e">
        <f t="shared" si="23"/>
        <v>#DIV/0!</v>
      </c>
      <c r="Y116" s="258">
        <v>0</v>
      </c>
      <c r="Z116" s="259"/>
      <c r="AA116" s="223">
        <f t="shared" si="24"/>
        <v>0</v>
      </c>
      <c r="AB116" s="308">
        <f t="shared" si="31"/>
        <v>1</v>
      </c>
      <c r="AC116" s="259">
        <f t="shared" si="25"/>
        <v>0</v>
      </c>
      <c r="AD116" s="223">
        <f t="shared" si="26"/>
        <v>0</v>
      </c>
      <c r="AE116" s="260" t="s">
        <v>200</v>
      </c>
      <c r="AF116" s="260" t="s">
        <v>1204</v>
      </c>
      <c r="AG116" s="260" t="s">
        <v>1204</v>
      </c>
      <c r="AH116" s="254"/>
      <c r="AI116" s="254" t="s">
        <v>2023</v>
      </c>
      <c r="AJ116" s="254"/>
      <c r="AK116" s="261" t="s">
        <v>200</v>
      </c>
      <c r="AL116" s="261" t="s">
        <v>1204</v>
      </c>
      <c r="AM116" s="262">
        <v>0</v>
      </c>
      <c r="AN116" s="262">
        <v>0</v>
      </c>
      <c r="AO116" s="262">
        <v>0</v>
      </c>
      <c r="AP116" s="262">
        <v>0</v>
      </c>
      <c r="AQ116" s="263" t="s">
        <v>1204</v>
      </c>
      <c r="AR116" s="263" t="s">
        <v>1204</v>
      </c>
      <c r="AS116" s="254" t="s">
        <v>1204</v>
      </c>
      <c r="AT116" s="264"/>
      <c r="AU116" s="254"/>
      <c r="AV116" s="254"/>
      <c r="AW116" s="254"/>
      <c r="AX116" s="262">
        <v>0</v>
      </c>
      <c r="AY116" s="262">
        <v>0</v>
      </c>
      <c r="AZ116" s="262">
        <v>0</v>
      </c>
      <c r="BA116" s="262">
        <v>0</v>
      </c>
      <c r="BB116" s="262">
        <v>0</v>
      </c>
      <c r="BC116" s="262">
        <v>0</v>
      </c>
      <c r="BD116" s="262">
        <v>0</v>
      </c>
      <c r="BE116" s="262">
        <v>0</v>
      </c>
      <c r="BF116" s="262">
        <v>0</v>
      </c>
      <c r="BG116" s="262">
        <v>0</v>
      </c>
      <c r="BH116" s="262">
        <v>0</v>
      </c>
      <c r="BI116" s="262">
        <v>0</v>
      </c>
      <c r="BJ116" s="262">
        <v>0</v>
      </c>
      <c r="BK116" s="262">
        <v>0</v>
      </c>
      <c r="BL116" s="262">
        <v>0</v>
      </c>
      <c r="BM116" s="262">
        <v>0</v>
      </c>
      <c r="BN116" s="262">
        <f t="shared" si="27"/>
        <v>0</v>
      </c>
      <c r="BO116" s="254"/>
      <c r="BP116" s="254"/>
      <c r="BQ116" s="254" t="s">
        <v>254</v>
      </c>
      <c r="BR116" s="254"/>
      <c r="BS116" s="254" t="s">
        <v>294</v>
      </c>
      <c r="BT116" s="254"/>
    </row>
    <row r="117" spans="1:72" s="69" customFormat="1" ht="72" x14ac:dyDescent="0.25">
      <c r="A117" s="60" t="s">
        <v>425</v>
      </c>
      <c r="B117" s="60" t="s">
        <v>7</v>
      </c>
      <c r="C117" s="60" t="s">
        <v>1204</v>
      </c>
      <c r="D117" s="60" t="s">
        <v>261</v>
      </c>
      <c r="E117" s="61" t="s">
        <v>306</v>
      </c>
      <c r="F117" s="61" t="s">
        <v>586</v>
      </c>
      <c r="G117" s="62">
        <v>4503</v>
      </c>
      <c r="H117" s="63" t="s">
        <v>201</v>
      </c>
      <c r="I117" s="63" t="s">
        <v>704</v>
      </c>
      <c r="J117" s="60" t="s">
        <v>1649</v>
      </c>
      <c r="K117" s="60" t="s">
        <v>1423</v>
      </c>
      <c r="L117" s="60" t="s">
        <v>1012</v>
      </c>
      <c r="M117" s="62">
        <v>4503021</v>
      </c>
      <c r="N117" s="60" t="s">
        <v>1013</v>
      </c>
      <c r="O117" s="62">
        <v>450302100</v>
      </c>
      <c r="P117" s="64">
        <v>1</v>
      </c>
      <c r="Q117" s="238">
        <v>0</v>
      </c>
      <c r="R117" s="219">
        <f>Q117/P117</f>
        <v>0</v>
      </c>
      <c r="S117" s="64">
        <v>1</v>
      </c>
      <c r="T117" s="238"/>
      <c r="U117" s="219">
        <f>T117/M117</f>
        <v>0</v>
      </c>
      <c r="V117" s="64">
        <v>1</v>
      </c>
      <c r="W117" s="238"/>
      <c r="X117" s="219">
        <f>W117/P117</f>
        <v>0</v>
      </c>
      <c r="Y117" s="64">
        <v>1</v>
      </c>
      <c r="Z117" s="238"/>
      <c r="AA117" s="219">
        <f>Z117/S117</f>
        <v>0</v>
      </c>
      <c r="AB117" s="315">
        <v>1</v>
      </c>
      <c r="AC117" s="238">
        <f>Q117+T117+W117+Z117</f>
        <v>0</v>
      </c>
      <c r="AD117" s="219">
        <f>AC117/AB117</f>
        <v>0</v>
      </c>
      <c r="AE117" s="60" t="s">
        <v>2014</v>
      </c>
      <c r="AF117" s="60" t="s">
        <v>30</v>
      </c>
      <c r="AG117" s="65" t="s">
        <v>2177</v>
      </c>
      <c r="AH117" s="60" t="s">
        <v>2021</v>
      </c>
      <c r="AI117" s="60" t="s">
        <v>2023</v>
      </c>
      <c r="AJ117" s="60"/>
      <c r="AK117" s="66" t="s">
        <v>183</v>
      </c>
      <c r="AL117" s="66" t="s">
        <v>1795</v>
      </c>
      <c r="AM117" s="67">
        <v>10000000</v>
      </c>
      <c r="AN117" s="67">
        <v>0</v>
      </c>
      <c r="AO117" s="67">
        <v>0</v>
      </c>
      <c r="AP117" s="67">
        <v>0</v>
      </c>
      <c r="AQ117" s="22">
        <f>AP117/AM117</f>
        <v>0</v>
      </c>
      <c r="AR117" s="22">
        <f>AN117/AM117</f>
        <v>0</v>
      </c>
      <c r="AS117" s="60" t="s">
        <v>2022</v>
      </c>
      <c r="AT117" s="68"/>
      <c r="AU117" s="60"/>
      <c r="AV117" s="60"/>
      <c r="AW117" s="60"/>
      <c r="AX117" s="67">
        <v>10000000</v>
      </c>
      <c r="AY117" s="67">
        <v>0</v>
      </c>
      <c r="AZ117" s="67">
        <v>0</v>
      </c>
      <c r="BA117" s="67">
        <v>0</v>
      </c>
      <c r="BB117" s="67">
        <v>0</v>
      </c>
      <c r="BC117" s="67">
        <v>0</v>
      </c>
      <c r="BD117" s="67">
        <v>0</v>
      </c>
      <c r="BE117" s="67">
        <v>0</v>
      </c>
      <c r="BF117" s="67">
        <v>0</v>
      </c>
      <c r="BG117" s="67">
        <v>0</v>
      </c>
      <c r="BH117" s="67">
        <v>0</v>
      </c>
      <c r="BI117" s="67">
        <v>0</v>
      </c>
      <c r="BJ117" s="67">
        <v>0</v>
      </c>
      <c r="BK117" s="67">
        <v>0</v>
      </c>
      <c r="BL117" s="67">
        <v>0</v>
      </c>
      <c r="BM117" s="67">
        <v>0</v>
      </c>
      <c r="BN117" s="67">
        <f>AX117+AY117+AZ117+BA117+BB117+BC117+BD117+BE117+BF117+BG117+BH117+BI117+BJ117+BK117+BL117+BM117</f>
        <v>10000000</v>
      </c>
      <c r="BO117" s="239"/>
      <c r="BP117" s="239"/>
      <c r="BQ117" s="239" t="s">
        <v>254</v>
      </c>
      <c r="BR117" s="239"/>
      <c r="BS117" s="239" t="s">
        <v>294</v>
      </c>
      <c r="BT117" s="239"/>
    </row>
    <row r="118" spans="1:72" s="69" customFormat="1" ht="72" x14ac:dyDescent="0.25">
      <c r="A118" s="60" t="s">
        <v>426</v>
      </c>
      <c r="B118" s="60" t="s">
        <v>7</v>
      </c>
      <c r="C118" s="60" t="s">
        <v>1204</v>
      </c>
      <c r="D118" s="60" t="s">
        <v>261</v>
      </c>
      <c r="E118" s="61" t="s">
        <v>306</v>
      </c>
      <c r="F118" s="61" t="s">
        <v>586</v>
      </c>
      <c r="G118" s="62">
        <v>4503</v>
      </c>
      <c r="H118" s="63" t="s">
        <v>201</v>
      </c>
      <c r="I118" s="63" t="s">
        <v>705</v>
      </c>
      <c r="J118" s="60" t="s">
        <v>1650</v>
      </c>
      <c r="K118" s="60" t="s">
        <v>1424</v>
      </c>
      <c r="L118" s="60" t="s">
        <v>1014</v>
      </c>
      <c r="M118" s="62">
        <v>4503035</v>
      </c>
      <c r="N118" s="60" t="s">
        <v>1015</v>
      </c>
      <c r="O118" s="62">
        <v>450303500</v>
      </c>
      <c r="P118" s="64">
        <v>1</v>
      </c>
      <c r="Q118" s="238">
        <v>0.71</v>
      </c>
      <c r="R118" s="219">
        <f>Q118/P118</f>
        <v>0.71</v>
      </c>
      <c r="S118" s="64">
        <v>1</v>
      </c>
      <c r="T118" s="238"/>
      <c r="U118" s="219">
        <f>T118/M118</f>
        <v>0</v>
      </c>
      <c r="V118" s="64">
        <v>1</v>
      </c>
      <c r="W118" s="238"/>
      <c r="X118" s="219">
        <f>W118/P118</f>
        <v>0</v>
      </c>
      <c r="Y118" s="64">
        <v>1</v>
      </c>
      <c r="Z118" s="238"/>
      <c r="AA118" s="219">
        <f>Z118/S118</f>
        <v>0</v>
      </c>
      <c r="AB118" s="315">
        <v>1</v>
      </c>
      <c r="AC118" s="238">
        <f>Q118+T118+W118+Z118</f>
        <v>0.71</v>
      </c>
      <c r="AD118" s="219">
        <f>AC118/AB118</f>
        <v>0.71</v>
      </c>
      <c r="AE118" s="60" t="s">
        <v>2014</v>
      </c>
      <c r="AF118" s="60" t="s">
        <v>30</v>
      </c>
      <c r="AG118" s="65" t="s">
        <v>2177</v>
      </c>
      <c r="AH118" s="60" t="s">
        <v>2024</v>
      </c>
      <c r="AI118" s="60" t="s">
        <v>2023</v>
      </c>
      <c r="AJ118" s="60"/>
      <c r="AK118" s="66" t="s">
        <v>2025</v>
      </c>
      <c r="AL118" s="66" t="s">
        <v>2109</v>
      </c>
      <c r="AM118" s="67">
        <v>450000000</v>
      </c>
      <c r="AN118" s="67">
        <v>0</v>
      </c>
      <c r="AO118" s="67">
        <v>0</v>
      </c>
      <c r="AP118" s="67">
        <v>0</v>
      </c>
      <c r="AQ118" s="22">
        <f>AP118/AM118</f>
        <v>0</v>
      </c>
      <c r="AR118" s="22">
        <f>AN118/AM118</f>
        <v>0</v>
      </c>
      <c r="AS118" s="60" t="s">
        <v>2026</v>
      </c>
      <c r="AT118" s="68"/>
      <c r="AU118" s="60"/>
      <c r="AV118" s="60"/>
      <c r="AW118" s="60"/>
      <c r="AX118" s="67">
        <v>0</v>
      </c>
      <c r="AY118" s="67">
        <v>450000000</v>
      </c>
      <c r="AZ118" s="67">
        <v>0</v>
      </c>
      <c r="BA118" s="67">
        <v>0</v>
      </c>
      <c r="BB118" s="67">
        <v>0</v>
      </c>
      <c r="BC118" s="67">
        <v>0</v>
      </c>
      <c r="BD118" s="67">
        <v>0</v>
      </c>
      <c r="BE118" s="67">
        <v>0</v>
      </c>
      <c r="BF118" s="67">
        <v>0</v>
      </c>
      <c r="BG118" s="67">
        <v>0</v>
      </c>
      <c r="BH118" s="67">
        <v>0</v>
      </c>
      <c r="BI118" s="67">
        <v>0</v>
      </c>
      <c r="BJ118" s="67">
        <v>0</v>
      </c>
      <c r="BK118" s="67">
        <v>0</v>
      </c>
      <c r="BL118" s="67">
        <v>0</v>
      </c>
      <c r="BM118" s="67">
        <v>0</v>
      </c>
      <c r="BN118" s="67">
        <f>AX118+AY118+AZ118+BA118+BB118+BC118+BD118+BE118+BF118+BG118+BH118+BI118+BJ118+BK118+BL118+BM118</f>
        <v>450000000</v>
      </c>
      <c r="BO118" s="239"/>
      <c r="BP118" s="239"/>
      <c r="BQ118" s="239" t="s">
        <v>254</v>
      </c>
      <c r="BR118" s="239"/>
      <c r="BS118" s="239" t="s">
        <v>294</v>
      </c>
      <c r="BT118" s="239"/>
    </row>
    <row r="119" spans="1:72" s="96" customFormat="1" ht="72" x14ac:dyDescent="0.25">
      <c r="A119" s="70" t="s">
        <v>427</v>
      </c>
      <c r="B119" s="70" t="s">
        <v>7</v>
      </c>
      <c r="C119" s="70" t="s">
        <v>1204</v>
      </c>
      <c r="D119" s="70" t="s">
        <v>261</v>
      </c>
      <c r="E119" s="71" t="s">
        <v>306</v>
      </c>
      <c r="F119" s="71" t="s">
        <v>586</v>
      </c>
      <c r="G119" s="72">
        <v>4503</v>
      </c>
      <c r="H119" s="70" t="s">
        <v>201</v>
      </c>
      <c r="I119" s="70" t="s">
        <v>706</v>
      </c>
      <c r="J119" s="70" t="s">
        <v>1651</v>
      </c>
      <c r="K119" s="70" t="s">
        <v>1425</v>
      </c>
      <c r="L119" s="70" t="s">
        <v>1016</v>
      </c>
      <c r="M119" s="117">
        <v>4503022</v>
      </c>
      <c r="N119" s="71" t="s">
        <v>1017</v>
      </c>
      <c r="O119" s="117">
        <v>450302200</v>
      </c>
      <c r="P119" s="97">
        <v>0</v>
      </c>
      <c r="Q119" s="240"/>
      <c r="R119" s="220" t="e">
        <f>Q119/P119</f>
        <v>#DIV/0!</v>
      </c>
      <c r="S119" s="97">
        <v>1</v>
      </c>
      <c r="T119" s="240"/>
      <c r="U119" s="220">
        <f>T119/M119</f>
        <v>0</v>
      </c>
      <c r="V119" s="97">
        <v>1</v>
      </c>
      <c r="W119" s="240"/>
      <c r="X119" s="220" t="e">
        <f>W119/P119</f>
        <v>#DIV/0!</v>
      </c>
      <c r="Y119" s="97">
        <v>0</v>
      </c>
      <c r="Z119" s="240"/>
      <c r="AA119" s="220">
        <f>Z119/S119</f>
        <v>0</v>
      </c>
      <c r="AB119" s="306">
        <f>P119+S119+V119+Y119</f>
        <v>2</v>
      </c>
      <c r="AC119" s="240">
        <f>Q119+T119+W119+Z119</f>
        <v>0</v>
      </c>
      <c r="AD119" s="220">
        <f>AC119/AB119</f>
        <v>0</v>
      </c>
      <c r="AE119" s="71" t="s">
        <v>2143</v>
      </c>
      <c r="AF119" s="75" t="s">
        <v>1204</v>
      </c>
      <c r="AG119" s="75" t="s">
        <v>1204</v>
      </c>
      <c r="AH119" s="70"/>
      <c r="AI119" s="70" t="s">
        <v>1211</v>
      </c>
      <c r="AJ119" s="70"/>
      <c r="AK119" s="76" t="s">
        <v>2143</v>
      </c>
      <c r="AL119" s="76" t="s">
        <v>1204</v>
      </c>
      <c r="AM119" s="77">
        <v>0</v>
      </c>
      <c r="AN119" s="77">
        <v>0</v>
      </c>
      <c r="AO119" s="77">
        <v>0</v>
      </c>
      <c r="AP119" s="77">
        <v>0</v>
      </c>
      <c r="AQ119" s="23" t="e">
        <f>AP119/AM119</f>
        <v>#DIV/0!</v>
      </c>
      <c r="AR119" s="23" t="e">
        <f>AN119/AM119</f>
        <v>#DIV/0!</v>
      </c>
      <c r="AS119" s="70"/>
      <c r="AT119" s="78"/>
      <c r="AU119" s="70"/>
      <c r="AV119" s="70"/>
      <c r="AW119" s="70"/>
      <c r="AX119" s="77">
        <v>0</v>
      </c>
      <c r="AY119" s="77">
        <v>0</v>
      </c>
      <c r="AZ119" s="77">
        <v>0</v>
      </c>
      <c r="BA119" s="77">
        <v>0</v>
      </c>
      <c r="BB119" s="77">
        <v>0</v>
      </c>
      <c r="BC119" s="77">
        <v>0</v>
      </c>
      <c r="BD119" s="77">
        <v>0</v>
      </c>
      <c r="BE119" s="77">
        <v>0</v>
      </c>
      <c r="BF119" s="77">
        <v>0</v>
      </c>
      <c r="BG119" s="77">
        <v>0</v>
      </c>
      <c r="BH119" s="77">
        <v>0</v>
      </c>
      <c r="BI119" s="77">
        <v>0</v>
      </c>
      <c r="BJ119" s="77">
        <v>0</v>
      </c>
      <c r="BK119" s="77">
        <v>0</v>
      </c>
      <c r="BL119" s="77">
        <v>0</v>
      </c>
      <c r="BM119" s="77">
        <v>0</v>
      </c>
      <c r="BN119" s="77">
        <f>AX119+AY119+AZ119+BA119+BB119+BC119+BD119+BE119+BF119+BG119+BH119+BI119+BJ119+BK119+BL119+BM119</f>
        <v>0</v>
      </c>
      <c r="BO119" s="87"/>
      <c r="BP119" s="87"/>
      <c r="BQ119" s="87" t="s">
        <v>254</v>
      </c>
      <c r="BR119" s="87"/>
      <c r="BS119" s="87" t="s">
        <v>294</v>
      </c>
      <c r="BT119" s="87"/>
    </row>
    <row r="120" spans="1:72" s="69" customFormat="1" ht="48" x14ac:dyDescent="0.25">
      <c r="A120" s="254" t="s">
        <v>428</v>
      </c>
      <c r="B120" s="254" t="s">
        <v>7</v>
      </c>
      <c r="C120" s="254" t="s">
        <v>1204</v>
      </c>
      <c r="D120" s="254" t="s">
        <v>261</v>
      </c>
      <c r="E120" s="255" t="s">
        <v>306</v>
      </c>
      <c r="F120" s="255" t="s">
        <v>586</v>
      </c>
      <c r="G120" s="256">
        <v>4503</v>
      </c>
      <c r="H120" s="254" t="s">
        <v>200</v>
      </c>
      <c r="I120" s="254" t="s">
        <v>707</v>
      </c>
      <c r="J120" s="254" t="s">
        <v>1652</v>
      </c>
      <c r="K120" s="254" t="s">
        <v>1426</v>
      </c>
      <c r="L120" s="254" t="s">
        <v>1016</v>
      </c>
      <c r="M120" s="320">
        <v>4503022</v>
      </c>
      <c r="N120" s="255" t="s">
        <v>1017</v>
      </c>
      <c r="O120" s="320">
        <v>450302200</v>
      </c>
      <c r="P120" s="258">
        <v>0</v>
      </c>
      <c r="Q120" s="259"/>
      <c r="R120" s="223" t="e">
        <f t="shared" si="21"/>
        <v>#DIV/0!</v>
      </c>
      <c r="S120" s="258">
        <v>1</v>
      </c>
      <c r="T120" s="259"/>
      <c r="U120" s="223">
        <f t="shared" si="22"/>
        <v>0</v>
      </c>
      <c r="V120" s="258">
        <v>1</v>
      </c>
      <c r="W120" s="259"/>
      <c r="X120" s="223" t="e">
        <f t="shared" si="23"/>
        <v>#DIV/0!</v>
      </c>
      <c r="Y120" s="258">
        <v>0</v>
      </c>
      <c r="Z120" s="259"/>
      <c r="AA120" s="223">
        <f t="shared" si="24"/>
        <v>0</v>
      </c>
      <c r="AB120" s="308">
        <f t="shared" si="31"/>
        <v>2</v>
      </c>
      <c r="AC120" s="259">
        <f t="shared" si="25"/>
        <v>0</v>
      </c>
      <c r="AD120" s="223">
        <f t="shared" si="26"/>
        <v>0</v>
      </c>
      <c r="AE120" s="260" t="s">
        <v>200</v>
      </c>
      <c r="AF120" s="260" t="s">
        <v>1204</v>
      </c>
      <c r="AG120" s="260" t="s">
        <v>1204</v>
      </c>
      <c r="AH120" s="254"/>
      <c r="AI120" s="254" t="s">
        <v>1211</v>
      </c>
      <c r="AJ120" s="254"/>
      <c r="AK120" s="261" t="s">
        <v>200</v>
      </c>
      <c r="AL120" s="261" t="s">
        <v>1204</v>
      </c>
      <c r="AM120" s="262">
        <v>0</v>
      </c>
      <c r="AN120" s="262">
        <v>0</v>
      </c>
      <c r="AO120" s="262">
        <v>0</v>
      </c>
      <c r="AP120" s="262">
        <v>0</v>
      </c>
      <c r="AQ120" s="263" t="s">
        <v>1204</v>
      </c>
      <c r="AR120" s="263" t="s">
        <v>1204</v>
      </c>
      <c r="AS120" s="254" t="s">
        <v>1204</v>
      </c>
      <c r="AT120" s="264"/>
      <c r="AU120" s="254"/>
      <c r="AV120" s="254"/>
      <c r="AW120" s="254"/>
      <c r="AX120" s="262">
        <v>0</v>
      </c>
      <c r="AY120" s="262">
        <v>0</v>
      </c>
      <c r="AZ120" s="262">
        <v>0</v>
      </c>
      <c r="BA120" s="262">
        <v>0</v>
      </c>
      <c r="BB120" s="262">
        <v>0</v>
      </c>
      <c r="BC120" s="262">
        <v>0</v>
      </c>
      <c r="BD120" s="262">
        <v>0</v>
      </c>
      <c r="BE120" s="262">
        <v>0</v>
      </c>
      <c r="BF120" s="262">
        <v>0</v>
      </c>
      <c r="BG120" s="262">
        <v>0</v>
      </c>
      <c r="BH120" s="262">
        <v>0</v>
      </c>
      <c r="BI120" s="262">
        <v>0</v>
      </c>
      <c r="BJ120" s="262">
        <v>0</v>
      </c>
      <c r="BK120" s="262">
        <v>0</v>
      </c>
      <c r="BL120" s="262">
        <v>0</v>
      </c>
      <c r="BM120" s="262">
        <v>0</v>
      </c>
      <c r="BN120" s="262">
        <f t="shared" si="27"/>
        <v>0</v>
      </c>
      <c r="BO120" s="254"/>
      <c r="BP120" s="254"/>
      <c r="BQ120" s="254" t="s">
        <v>254</v>
      </c>
      <c r="BR120" s="254"/>
      <c r="BS120" s="254" t="s">
        <v>294</v>
      </c>
      <c r="BT120" s="254"/>
    </row>
    <row r="121" spans="1:72" s="69" customFormat="1" ht="48" x14ac:dyDescent="0.25">
      <c r="A121" s="254" t="s">
        <v>429</v>
      </c>
      <c r="B121" s="254" t="s">
        <v>7</v>
      </c>
      <c r="C121" s="254" t="s">
        <v>1204</v>
      </c>
      <c r="D121" s="254" t="s">
        <v>261</v>
      </c>
      <c r="E121" s="255" t="s">
        <v>306</v>
      </c>
      <c r="F121" s="255" t="s">
        <v>586</v>
      </c>
      <c r="G121" s="256">
        <v>4503</v>
      </c>
      <c r="H121" s="254" t="s">
        <v>200</v>
      </c>
      <c r="I121" s="254" t="s">
        <v>708</v>
      </c>
      <c r="J121" s="254" t="s">
        <v>1652</v>
      </c>
      <c r="K121" s="254" t="s">
        <v>1427</v>
      </c>
      <c r="L121" s="254" t="s">
        <v>1016</v>
      </c>
      <c r="M121" s="320">
        <v>4503022</v>
      </c>
      <c r="N121" s="255" t="s">
        <v>1018</v>
      </c>
      <c r="O121" s="320">
        <v>450302204</v>
      </c>
      <c r="P121" s="258">
        <v>0.3</v>
      </c>
      <c r="Q121" s="259"/>
      <c r="R121" s="223">
        <f t="shared" si="21"/>
        <v>0</v>
      </c>
      <c r="S121" s="258">
        <v>0.7</v>
      </c>
      <c r="T121" s="259"/>
      <c r="U121" s="223">
        <f t="shared" si="22"/>
        <v>0</v>
      </c>
      <c r="V121" s="258">
        <v>0</v>
      </c>
      <c r="W121" s="259"/>
      <c r="X121" s="223">
        <f t="shared" si="23"/>
        <v>0</v>
      </c>
      <c r="Y121" s="258">
        <v>0</v>
      </c>
      <c r="Z121" s="259"/>
      <c r="AA121" s="223">
        <f t="shared" si="24"/>
        <v>0</v>
      </c>
      <c r="AB121" s="308">
        <f t="shared" si="31"/>
        <v>1</v>
      </c>
      <c r="AC121" s="259">
        <f t="shared" si="25"/>
        <v>0</v>
      </c>
      <c r="AD121" s="223">
        <f t="shared" si="26"/>
        <v>0</v>
      </c>
      <c r="AE121" s="260" t="s">
        <v>200</v>
      </c>
      <c r="AF121" s="260" t="s">
        <v>1204</v>
      </c>
      <c r="AG121" s="260" t="s">
        <v>1204</v>
      </c>
      <c r="AH121" s="254"/>
      <c r="AI121" s="254" t="s">
        <v>1211</v>
      </c>
      <c r="AJ121" s="254"/>
      <c r="AK121" s="261" t="s">
        <v>200</v>
      </c>
      <c r="AL121" s="261" t="s">
        <v>1204</v>
      </c>
      <c r="AM121" s="262">
        <v>0</v>
      </c>
      <c r="AN121" s="262">
        <v>0</v>
      </c>
      <c r="AO121" s="262">
        <v>0</v>
      </c>
      <c r="AP121" s="262">
        <v>0</v>
      </c>
      <c r="AQ121" s="263" t="s">
        <v>1204</v>
      </c>
      <c r="AR121" s="263" t="s">
        <v>1204</v>
      </c>
      <c r="AS121" s="254" t="s">
        <v>1204</v>
      </c>
      <c r="AT121" s="264"/>
      <c r="AU121" s="254"/>
      <c r="AV121" s="254"/>
      <c r="AW121" s="254"/>
      <c r="AX121" s="262">
        <v>0</v>
      </c>
      <c r="AY121" s="262">
        <v>0</v>
      </c>
      <c r="AZ121" s="262">
        <v>0</v>
      </c>
      <c r="BA121" s="262">
        <v>0</v>
      </c>
      <c r="BB121" s="262">
        <v>0</v>
      </c>
      <c r="BC121" s="262">
        <v>0</v>
      </c>
      <c r="BD121" s="262">
        <v>0</v>
      </c>
      <c r="BE121" s="262">
        <v>0</v>
      </c>
      <c r="BF121" s="262">
        <v>0</v>
      </c>
      <c r="BG121" s="262">
        <v>0</v>
      </c>
      <c r="BH121" s="262">
        <v>0</v>
      </c>
      <c r="BI121" s="262">
        <v>0</v>
      </c>
      <c r="BJ121" s="262">
        <v>0</v>
      </c>
      <c r="BK121" s="262">
        <v>0</v>
      </c>
      <c r="BL121" s="262">
        <v>0</v>
      </c>
      <c r="BM121" s="262">
        <v>0</v>
      </c>
      <c r="BN121" s="262">
        <f t="shared" si="27"/>
        <v>0</v>
      </c>
      <c r="BO121" s="254"/>
      <c r="BP121" s="254"/>
      <c r="BQ121" s="254" t="s">
        <v>254</v>
      </c>
      <c r="BR121" s="254"/>
      <c r="BS121" s="254" t="s">
        <v>294</v>
      </c>
      <c r="BT121" s="254"/>
    </row>
    <row r="122" spans="1:72" s="86" customFormat="1" ht="96" x14ac:dyDescent="0.25">
      <c r="A122" s="60" t="s">
        <v>430</v>
      </c>
      <c r="B122" s="118" t="s">
        <v>13</v>
      </c>
      <c r="C122" s="119" t="s">
        <v>1204</v>
      </c>
      <c r="D122" s="60" t="s">
        <v>267</v>
      </c>
      <c r="E122" s="118" t="s">
        <v>269</v>
      </c>
      <c r="F122" s="118" t="s">
        <v>66</v>
      </c>
      <c r="G122" s="120">
        <v>1903</v>
      </c>
      <c r="H122" s="63" t="s">
        <v>201</v>
      </c>
      <c r="I122" s="60" t="s">
        <v>709</v>
      </c>
      <c r="J122" s="60" t="s">
        <v>1659</v>
      </c>
      <c r="K122" s="60" t="s">
        <v>1428</v>
      </c>
      <c r="L122" s="60" t="s">
        <v>67</v>
      </c>
      <c r="M122" s="119">
        <v>1903023</v>
      </c>
      <c r="N122" s="119" t="s">
        <v>1019</v>
      </c>
      <c r="O122" s="119">
        <v>190302300</v>
      </c>
      <c r="P122" s="64">
        <v>1</v>
      </c>
      <c r="Q122" s="64">
        <v>0.5</v>
      </c>
      <c r="R122" s="219">
        <f>Q122/P122</f>
        <v>0.5</v>
      </c>
      <c r="S122" s="64">
        <v>1</v>
      </c>
      <c r="T122" s="64"/>
      <c r="U122" s="219">
        <f>T122/M122</f>
        <v>0</v>
      </c>
      <c r="V122" s="64">
        <v>1</v>
      </c>
      <c r="W122" s="64"/>
      <c r="X122" s="219">
        <f>W122/P122</f>
        <v>0</v>
      </c>
      <c r="Y122" s="64">
        <v>1</v>
      </c>
      <c r="Z122" s="64"/>
      <c r="AA122" s="219">
        <f>Z122/S122</f>
        <v>0</v>
      </c>
      <c r="AB122" s="64">
        <f t="shared" ref="AB122:AC124" si="51">P122+S122+V122+Y122</f>
        <v>4</v>
      </c>
      <c r="AC122" s="238">
        <f t="shared" si="51"/>
        <v>0.5</v>
      </c>
      <c r="AD122" s="219">
        <f>AC122/AB122</f>
        <v>0.125</v>
      </c>
      <c r="AE122" s="60" t="s">
        <v>1275</v>
      </c>
      <c r="AF122" s="65" t="s">
        <v>1278</v>
      </c>
      <c r="AG122" s="65" t="s">
        <v>2177</v>
      </c>
      <c r="AH122" s="60" t="s">
        <v>1279</v>
      </c>
      <c r="AI122" s="60" t="s">
        <v>290</v>
      </c>
      <c r="AJ122" s="60"/>
      <c r="AK122" s="66" t="s">
        <v>2110</v>
      </c>
      <c r="AL122" s="66" t="s">
        <v>2111</v>
      </c>
      <c r="AM122" s="67">
        <f>20000000+40000000+84000000+114173941</f>
        <v>258173941</v>
      </c>
      <c r="AN122" s="67">
        <v>0</v>
      </c>
      <c r="AO122" s="67">
        <v>0</v>
      </c>
      <c r="AP122" s="67">
        <v>0</v>
      </c>
      <c r="AQ122" s="22">
        <f>AP122/AM122</f>
        <v>0</v>
      </c>
      <c r="AR122" s="22">
        <f>AN122/AM122</f>
        <v>0</v>
      </c>
      <c r="AS122" s="60"/>
      <c r="AT122" s="68"/>
      <c r="AU122" s="60"/>
      <c r="AV122" s="60"/>
      <c r="AW122" s="60"/>
      <c r="AX122" s="67">
        <v>0</v>
      </c>
      <c r="AY122" s="67">
        <v>0</v>
      </c>
      <c r="AZ122" s="67">
        <v>0</v>
      </c>
      <c r="BA122" s="67">
        <v>40000000</v>
      </c>
      <c r="BB122" s="67">
        <v>0</v>
      </c>
      <c r="BC122" s="67">
        <v>0</v>
      </c>
      <c r="BD122" s="67">
        <v>0</v>
      </c>
      <c r="BE122" s="67">
        <v>0</v>
      </c>
      <c r="BF122" s="67">
        <v>0</v>
      </c>
      <c r="BG122" s="67">
        <v>0</v>
      </c>
      <c r="BH122" s="67">
        <v>0</v>
      </c>
      <c r="BI122" s="67">
        <v>0</v>
      </c>
      <c r="BJ122" s="67">
        <v>0</v>
      </c>
      <c r="BK122" s="67">
        <v>0</v>
      </c>
      <c r="BL122" s="67">
        <v>0</v>
      </c>
      <c r="BM122" s="67">
        <f>20000000+84000000+114173941</f>
        <v>218173941</v>
      </c>
      <c r="BN122" s="67">
        <f>AX122+AY122+AZ122+BA122+BB122+BC122+BD122+BE122+BF122+BG122+BH122+BI122+BJ122+BK122+BL122+BM122</f>
        <v>258173941</v>
      </c>
      <c r="BO122" s="130" t="s">
        <v>259</v>
      </c>
      <c r="BP122" s="130" t="s">
        <v>1267</v>
      </c>
      <c r="BQ122" s="321" t="s">
        <v>254</v>
      </c>
      <c r="BR122" s="130" t="s">
        <v>269</v>
      </c>
      <c r="BS122" s="321" t="s">
        <v>264</v>
      </c>
      <c r="BT122" s="130" t="s">
        <v>1204</v>
      </c>
    </row>
    <row r="123" spans="1:72" s="69" customFormat="1" ht="60" x14ac:dyDescent="0.25">
      <c r="A123" s="60" t="s">
        <v>431</v>
      </c>
      <c r="B123" s="118" t="s">
        <v>13</v>
      </c>
      <c r="C123" s="119" t="s">
        <v>1204</v>
      </c>
      <c r="D123" s="60" t="s">
        <v>267</v>
      </c>
      <c r="E123" s="61" t="s">
        <v>269</v>
      </c>
      <c r="F123" s="61" t="s">
        <v>587</v>
      </c>
      <c r="G123" s="120">
        <v>1905</v>
      </c>
      <c r="H123" s="63" t="s">
        <v>201</v>
      </c>
      <c r="I123" s="119" t="s">
        <v>710</v>
      </c>
      <c r="J123" s="60" t="s">
        <v>1660</v>
      </c>
      <c r="K123" s="119" t="s">
        <v>1429</v>
      </c>
      <c r="L123" s="119" t="s">
        <v>64</v>
      </c>
      <c r="M123" s="62">
        <v>1905025</v>
      </c>
      <c r="N123" s="119" t="s">
        <v>65</v>
      </c>
      <c r="O123" s="62">
        <v>190502500</v>
      </c>
      <c r="P123" s="64">
        <v>0.5</v>
      </c>
      <c r="Q123" s="64">
        <v>0</v>
      </c>
      <c r="R123" s="219">
        <f>Q123/P123</f>
        <v>0</v>
      </c>
      <c r="S123" s="64">
        <v>0.5</v>
      </c>
      <c r="T123" s="64"/>
      <c r="U123" s="219">
        <f>T123/M123</f>
        <v>0</v>
      </c>
      <c r="V123" s="64">
        <v>0.5</v>
      </c>
      <c r="W123" s="64"/>
      <c r="X123" s="219">
        <f>W123/P123</f>
        <v>0</v>
      </c>
      <c r="Y123" s="64">
        <v>0.5</v>
      </c>
      <c r="Z123" s="64"/>
      <c r="AA123" s="219">
        <f>Z123/S123</f>
        <v>0</v>
      </c>
      <c r="AB123" s="64">
        <f t="shared" si="51"/>
        <v>2</v>
      </c>
      <c r="AC123" s="238">
        <f t="shared" si="51"/>
        <v>0</v>
      </c>
      <c r="AD123" s="219">
        <f>AC123/AB123</f>
        <v>0</v>
      </c>
      <c r="AE123" s="60" t="s">
        <v>1275</v>
      </c>
      <c r="AF123" s="65" t="s">
        <v>1278</v>
      </c>
      <c r="AG123" s="65" t="s">
        <v>2177</v>
      </c>
      <c r="AH123" s="119" t="s">
        <v>1280</v>
      </c>
      <c r="AI123" s="60" t="s">
        <v>290</v>
      </c>
      <c r="AJ123" s="60"/>
      <c r="AK123" s="66" t="s">
        <v>187</v>
      </c>
      <c r="AL123" s="66" t="s">
        <v>2112</v>
      </c>
      <c r="AM123" s="67">
        <v>5000000</v>
      </c>
      <c r="AN123" s="67">
        <v>0</v>
      </c>
      <c r="AO123" s="67">
        <v>0</v>
      </c>
      <c r="AP123" s="67">
        <v>0</v>
      </c>
      <c r="AQ123" s="22">
        <f>AP123/AM123</f>
        <v>0</v>
      </c>
      <c r="AR123" s="22">
        <f>AN123/AM123</f>
        <v>0</v>
      </c>
      <c r="AS123" s="60"/>
      <c r="AT123" s="68"/>
      <c r="AU123" s="60"/>
      <c r="AV123" s="60"/>
      <c r="AW123" s="60"/>
      <c r="AX123" s="67">
        <v>0</v>
      </c>
      <c r="AY123" s="67">
        <v>0</v>
      </c>
      <c r="AZ123" s="67">
        <v>0</v>
      </c>
      <c r="BA123" s="67">
        <v>5000000</v>
      </c>
      <c r="BB123" s="67">
        <v>0</v>
      </c>
      <c r="BC123" s="67">
        <v>0</v>
      </c>
      <c r="BD123" s="67">
        <v>0</v>
      </c>
      <c r="BE123" s="67">
        <v>0</v>
      </c>
      <c r="BF123" s="67">
        <v>0</v>
      </c>
      <c r="BG123" s="67">
        <v>0</v>
      </c>
      <c r="BH123" s="67">
        <v>0</v>
      </c>
      <c r="BI123" s="67">
        <v>0</v>
      </c>
      <c r="BJ123" s="67">
        <v>0</v>
      </c>
      <c r="BK123" s="67">
        <v>0</v>
      </c>
      <c r="BL123" s="67">
        <v>0</v>
      </c>
      <c r="BM123" s="67">
        <v>0</v>
      </c>
      <c r="BN123" s="67">
        <f>AX123+AY123+AZ123+BA123+BB123+BC123+BD123+BE123+BF123+BG123+BH123+BI123+BJ123+BK123+BL123+BM123</f>
        <v>5000000</v>
      </c>
      <c r="BO123" s="130" t="s">
        <v>259</v>
      </c>
      <c r="BP123" s="130" t="s">
        <v>1267</v>
      </c>
      <c r="BQ123" s="321" t="s">
        <v>254</v>
      </c>
      <c r="BR123" s="130" t="s">
        <v>269</v>
      </c>
      <c r="BS123" s="321" t="s">
        <v>264</v>
      </c>
      <c r="BT123" s="130" t="s">
        <v>1204</v>
      </c>
    </row>
    <row r="124" spans="1:72" s="69" customFormat="1" ht="48" x14ac:dyDescent="0.25">
      <c r="A124" s="60" t="s">
        <v>432</v>
      </c>
      <c r="B124" s="61" t="s">
        <v>13</v>
      </c>
      <c r="C124" s="60" t="s">
        <v>14</v>
      </c>
      <c r="D124" s="60" t="s">
        <v>267</v>
      </c>
      <c r="E124" s="61" t="s">
        <v>269</v>
      </c>
      <c r="F124" s="61" t="s">
        <v>587</v>
      </c>
      <c r="G124" s="120">
        <v>1905</v>
      </c>
      <c r="H124" s="121" t="s">
        <v>201</v>
      </c>
      <c r="I124" s="61" t="s">
        <v>711</v>
      </c>
      <c r="J124" s="60" t="s">
        <v>1653</v>
      </c>
      <c r="K124" s="61" t="s">
        <v>1430</v>
      </c>
      <c r="L124" s="61" t="s">
        <v>1020</v>
      </c>
      <c r="M124" s="62">
        <v>1905040</v>
      </c>
      <c r="N124" s="61" t="s">
        <v>1021</v>
      </c>
      <c r="O124" s="62">
        <v>190504000</v>
      </c>
      <c r="P124" s="64">
        <v>0</v>
      </c>
      <c r="Q124" s="64">
        <v>51</v>
      </c>
      <c r="R124" s="219" t="e">
        <f>Q124/P124</f>
        <v>#DIV/0!</v>
      </c>
      <c r="S124" s="64">
        <v>150</v>
      </c>
      <c r="T124" s="64"/>
      <c r="U124" s="219">
        <f>T124/M124</f>
        <v>0</v>
      </c>
      <c r="V124" s="64">
        <v>150</v>
      </c>
      <c r="W124" s="64"/>
      <c r="X124" s="219" t="e">
        <f>W124/P124</f>
        <v>#DIV/0!</v>
      </c>
      <c r="Y124" s="64">
        <v>100</v>
      </c>
      <c r="Z124" s="64"/>
      <c r="AA124" s="219">
        <f>Z124/S124</f>
        <v>0</v>
      </c>
      <c r="AB124" s="64">
        <f t="shared" si="51"/>
        <v>400</v>
      </c>
      <c r="AC124" s="238">
        <f t="shared" si="51"/>
        <v>51</v>
      </c>
      <c r="AD124" s="219">
        <f>AC124/AB124</f>
        <v>0.1275</v>
      </c>
      <c r="AE124" s="60" t="s">
        <v>1275</v>
      </c>
      <c r="AF124" s="65" t="s">
        <v>1278</v>
      </c>
      <c r="AG124" s="65" t="s">
        <v>2177</v>
      </c>
      <c r="AH124" s="61" t="s">
        <v>1281</v>
      </c>
      <c r="AI124" s="60" t="s">
        <v>290</v>
      </c>
      <c r="AJ124" s="60"/>
      <c r="AK124" s="66" t="s">
        <v>199</v>
      </c>
      <c r="AL124" s="66" t="s">
        <v>1795</v>
      </c>
      <c r="AM124" s="67">
        <v>20000000</v>
      </c>
      <c r="AN124" s="67">
        <v>0</v>
      </c>
      <c r="AO124" s="67">
        <v>0</v>
      </c>
      <c r="AP124" s="67">
        <v>0</v>
      </c>
      <c r="AQ124" s="22">
        <f>AP124/AM124</f>
        <v>0</v>
      </c>
      <c r="AR124" s="22">
        <f>AN124/AM124</f>
        <v>0</v>
      </c>
      <c r="AS124" s="60"/>
      <c r="AT124" s="68"/>
      <c r="AU124" s="60"/>
      <c r="AV124" s="60"/>
      <c r="AW124" s="60"/>
      <c r="AX124" s="67">
        <v>20000000</v>
      </c>
      <c r="AY124" s="67">
        <v>0</v>
      </c>
      <c r="AZ124" s="67">
        <v>0</v>
      </c>
      <c r="BA124" s="67">
        <v>0</v>
      </c>
      <c r="BB124" s="67">
        <v>0</v>
      </c>
      <c r="BC124" s="67">
        <v>0</v>
      </c>
      <c r="BD124" s="67">
        <v>0</v>
      </c>
      <c r="BE124" s="67">
        <v>0</v>
      </c>
      <c r="BF124" s="67">
        <v>0</v>
      </c>
      <c r="BG124" s="67">
        <v>0</v>
      </c>
      <c r="BH124" s="67">
        <v>0</v>
      </c>
      <c r="BI124" s="67">
        <v>0</v>
      </c>
      <c r="BJ124" s="67">
        <v>0</v>
      </c>
      <c r="BK124" s="67">
        <v>0</v>
      </c>
      <c r="BL124" s="67">
        <v>0</v>
      </c>
      <c r="BM124" s="67">
        <v>0</v>
      </c>
      <c r="BN124" s="67">
        <f>AX124+AY124+AZ124+BA124+BB124+BC124+BD124+BE124+BF124+BG124+BH124+BI124+BJ124+BK124+BL124+BM124</f>
        <v>20000000</v>
      </c>
      <c r="BO124" s="130" t="s">
        <v>259</v>
      </c>
      <c r="BP124" s="130" t="s">
        <v>1267</v>
      </c>
      <c r="BQ124" s="130" t="s">
        <v>254</v>
      </c>
      <c r="BR124" s="130" t="s">
        <v>269</v>
      </c>
      <c r="BS124" s="130" t="s">
        <v>264</v>
      </c>
      <c r="BT124" s="130" t="s">
        <v>1269</v>
      </c>
    </row>
    <row r="125" spans="1:72" s="79" customFormat="1" ht="84" x14ac:dyDescent="0.25">
      <c r="A125" s="60" t="s">
        <v>433</v>
      </c>
      <c r="B125" s="61" t="s">
        <v>13</v>
      </c>
      <c r="C125" s="60" t="s">
        <v>7</v>
      </c>
      <c r="D125" s="60" t="s">
        <v>267</v>
      </c>
      <c r="E125" s="61" t="s">
        <v>269</v>
      </c>
      <c r="F125" s="61" t="s">
        <v>587</v>
      </c>
      <c r="G125" s="120">
        <v>1905</v>
      </c>
      <c r="H125" s="121" t="s">
        <v>201</v>
      </c>
      <c r="I125" s="61" t="s">
        <v>712</v>
      </c>
      <c r="J125" s="60" t="s">
        <v>1654</v>
      </c>
      <c r="K125" s="61" t="s">
        <v>1431</v>
      </c>
      <c r="L125" s="61" t="s">
        <v>1022</v>
      </c>
      <c r="M125" s="62">
        <v>1905003</v>
      </c>
      <c r="N125" s="61" t="s">
        <v>1023</v>
      </c>
      <c r="O125" s="62">
        <v>190500300</v>
      </c>
      <c r="P125" s="64">
        <v>1</v>
      </c>
      <c r="Q125" s="64">
        <v>0.4</v>
      </c>
      <c r="R125" s="219">
        <f>Q125/P125</f>
        <v>0.4</v>
      </c>
      <c r="S125" s="64">
        <v>1</v>
      </c>
      <c r="T125" s="64"/>
      <c r="U125" s="219">
        <f>T125/M125</f>
        <v>0</v>
      </c>
      <c r="V125" s="64">
        <v>1</v>
      </c>
      <c r="W125" s="64"/>
      <c r="X125" s="219">
        <f>W125/P125</f>
        <v>0</v>
      </c>
      <c r="Y125" s="64">
        <v>1</v>
      </c>
      <c r="Z125" s="64"/>
      <c r="AA125" s="219">
        <f>Z125/S125</f>
        <v>0</v>
      </c>
      <c r="AB125" s="64">
        <v>1</v>
      </c>
      <c r="AC125" s="238">
        <f>Q125+T125+W125+Z125</f>
        <v>0.4</v>
      </c>
      <c r="AD125" s="219">
        <f>AC125/AB125</f>
        <v>0.4</v>
      </c>
      <c r="AE125" s="60" t="s">
        <v>1265</v>
      </c>
      <c r="AF125" s="65" t="s">
        <v>2144</v>
      </c>
      <c r="AG125" s="65" t="s">
        <v>2177</v>
      </c>
      <c r="AH125" s="61" t="s">
        <v>1266</v>
      </c>
      <c r="AI125" s="60" t="s">
        <v>290</v>
      </c>
      <c r="AJ125" s="61"/>
      <c r="AK125" s="66" t="s">
        <v>2113</v>
      </c>
      <c r="AL125" s="66" t="s">
        <v>2114</v>
      </c>
      <c r="AM125" s="67">
        <f>120000000+200000000+160500000</f>
        <v>480500000</v>
      </c>
      <c r="AN125" s="67">
        <v>0</v>
      </c>
      <c r="AO125" s="67">
        <v>0</v>
      </c>
      <c r="AP125" s="67">
        <v>0</v>
      </c>
      <c r="AQ125" s="22">
        <f>AP125/AM125</f>
        <v>0</v>
      </c>
      <c r="AR125" s="22">
        <f>AN125/AM125</f>
        <v>0</v>
      </c>
      <c r="AS125" s="60"/>
      <c r="AT125" s="68"/>
      <c r="AU125" s="60"/>
      <c r="AV125" s="60"/>
      <c r="AW125" s="60"/>
      <c r="AX125" s="67">
        <v>160500000</v>
      </c>
      <c r="AY125" s="67">
        <v>0</v>
      </c>
      <c r="AZ125" s="67">
        <v>0</v>
      </c>
      <c r="BA125" s="67">
        <v>0</v>
      </c>
      <c r="BB125" s="67">
        <v>0</v>
      </c>
      <c r="BC125" s="67">
        <v>0</v>
      </c>
      <c r="BD125" s="67">
        <v>0</v>
      </c>
      <c r="BE125" s="67">
        <v>200000000</v>
      </c>
      <c r="BF125" s="67">
        <v>0</v>
      </c>
      <c r="BG125" s="67">
        <v>0</v>
      </c>
      <c r="BH125" s="67">
        <v>0</v>
      </c>
      <c r="BI125" s="67">
        <v>0</v>
      </c>
      <c r="BJ125" s="67">
        <v>0</v>
      </c>
      <c r="BK125" s="67">
        <v>0</v>
      </c>
      <c r="BL125" s="67">
        <v>0</v>
      </c>
      <c r="BM125" s="67">
        <v>120000000</v>
      </c>
      <c r="BN125" s="67">
        <f>AX125+AY125+AZ125+BA125+BB125+BC125+BD125+BE125+BF125+BG125+BH125+BI125+BJ125+BK125+BL125+BM125</f>
        <v>480500000</v>
      </c>
      <c r="BO125" s="130" t="s">
        <v>259</v>
      </c>
      <c r="BP125" s="130" t="s">
        <v>1268</v>
      </c>
      <c r="BQ125" s="130" t="s">
        <v>254</v>
      </c>
      <c r="BR125" s="130" t="s">
        <v>269</v>
      </c>
      <c r="BS125" s="130" t="s">
        <v>264</v>
      </c>
      <c r="BT125" s="130" t="s">
        <v>1204</v>
      </c>
    </row>
    <row r="126" spans="1:72" s="69" customFormat="1" ht="60" x14ac:dyDescent="0.25">
      <c r="A126" s="254" t="s">
        <v>434</v>
      </c>
      <c r="B126" s="255" t="s">
        <v>13</v>
      </c>
      <c r="C126" s="254" t="s">
        <v>7</v>
      </c>
      <c r="D126" s="254" t="s">
        <v>267</v>
      </c>
      <c r="E126" s="255" t="s">
        <v>269</v>
      </c>
      <c r="F126" s="255" t="s">
        <v>587</v>
      </c>
      <c r="G126" s="284">
        <v>1905</v>
      </c>
      <c r="H126" s="322" t="s">
        <v>200</v>
      </c>
      <c r="I126" s="255" t="s">
        <v>713</v>
      </c>
      <c r="J126" s="254" t="s">
        <v>1655</v>
      </c>
      <c r="K126" s="255" t="s">
        <v>1432</v>
      </c>
      <c r="L126" s="255" t="s">
        <v>1024</v>
      </c>
      <c r="M126" s="256">
        <v>1905002</v>
      </c>
      <c r="N126" s="255" t="s">
        <v>1025</v>
      </c>
      <c r="O126" s="256">
        <v>190500200</v>
      </c>
      <c r="P126" s="258">
        <v>0</v>
      </c>
      <c r="Q126" s="258">
        <v>0</v>
      </c>
      <c r="R126" s="223" t="e">
        <f t="shared" si="21"/>
        <v>#DIV/0!</v>
      </c>
      <c r="S126" s="258">
        <v>0.5</v>
      </c>
      <c r="T126" s="258"/>
      <c r="U126" s="223">
        <f t="shared" si="22"/>
        <v>0</v>
      </c>
      <c r="V126" s="258">
        <v>0.5</v>
      </c>
      <c r="W126" s="258"/>
      <c r="X126" s="223" t="e">
        <f t="shared" si="23"/>
        <v>#DIV/0!</v>
      </c>
      <c r="Y126" s="258">
        <v>0</v>
      </c>
      <c r="Z126" s="258"/>
      <c r="AA126" s="223">
        <f t="shared" si="24"/>
        <v>0</v>
      </c>
      <c r="AB126" s="258">
        <f t="shared" si="31"/>
        <v>1</v>
      </c>
      <c r="AC126" s="259">
        <f t="shared" si="25"/>
        <v>0</v>
      </c>
      <c r="AD126" s="223">
        <f t="shared" si="26"/>
        <v>0</v>
      </c>
      <c r="AE126" s="260" t="s">
        <v>200</v>
      </c>
      <c r="AF126" s="260" t="s">
        <v>1204</v>
      </c>
      <c r="AG126" s="260" t="s">
        <v>1204</v>
      </c>
      <c r="AH126" s="255" t="s">
        <v>1282</v>
      </c>
      <c r="AI126" s="254" t="s">
        <v>290</v>
      </c>
      <c r="AJ126" s="254"/>
      <c r="AK126" s="261" t="s">
        <v>200</v>
      </c>
      <c r="AL126" s="261" t="s">
        <v>1204</v>
      </c>
      <c r="AM126" s="262">
        <v>0</v>
      </c>
      <c r="AN126" s="262">
        <v>0</v>
      </c>
      <c r="AO126" s="262">
        <v>0</v>
      </c>
      <c r="AP126" s="262">
        <v>0</v>
      </c>
      <c r="AQ126" s="263" t="s">
        <v>1204</v>
      </c>
      <c r="AR126" s="263" t="s">
        <v>1204</v>
      </c>
      <c r="AS126" s="254" t="s">
        <v>1204</v>
      </c>
      <c r="AT126" s="264"/>
      <c r="AU126" s="254"/>
      <c r="AV126" s="254"/>
      <c r="AW126" s="254"/>
      <c r="AX126" s="262">
        <v>0</v>
      </c>
      <c r="AY126" s="262">
        <v>0</v>
      </c>
      <c r="AZ126" s="262">
        <v>0</v>
      </c>
      <c r="BA126" s="262">
        <v>0</v>
      </c>
      <c r="BB126" s="262">
        <v>0</v>
      </c>
      <c r="BC126" s="262">
        <v>0</v>
      </c>
      <c r="BD126" s="262">
        <v>0</v>
      </c>
      <c r="BE126" s="262">
        <v>0</v>
      </c>
      <c r="BF126" s="262">
        <v>0</v>
      </c>
      <c r="BG126" s="262">
        <v>0</v>
      </c>
      <c r="BH126" s="262">
        <v>0</v>
      </c>
      <c r="BI126" s="262">
        <v>0</v>
      </c>
      <c r="BJ126" s="262">
        <v>0</v>
      </c>
      <c r="BK126" s="262">
        <v>0</v>
      </c>
      <c r="BL126" s="262">
        <v>0</v>
      </c>
      <c r="BM126" s="262">
        <v>0</v>
      </c>
      <c r="BN126" s="262">
        <f t="shared" si="27"/>
        <v>0</v>
      </c>
      <c r="BO126" s="254" t="s">
        <v>259</v>
      </c>
      <c r="BP126" s="254" t="s">
        <v>1268</v>
      </c>
      <c r="BQ126" s="254" t="s">
        <v>254</v>
      </c>
      <c r="BR126" s="254" t="s">
        <v>269</v>
      </c>
      <c r="BS126" s="254" t="s">
        <v>264</v>
      </c>
      <c r="BT126" s="254" t="s">
        <v>1204</v>
      </c>
    </row>
    <row r="127" spans="1:72" s="98" customFormat="1" ht="60" x14ac:dyDescent="0.25">
      <c r="A127" s="60" t="s">
        <v>435</v>
      </c>
      <c r="B127" s="118" t="s">
        <v>13</v>
      </c>
      <c r="C127" s="119" t="s">
        <v>14</v>
      </c>
      <c r="D127" s="60" t="s">
        <v>267</v>
      </c>
      <c r="E127" s="61" t="s">
        <v>269</v>
      </c>
      <c r="F127" s="61" t="s">
        <v>587</v>
      </c>
      <c r="G127" s="120">
        <v>1905</v>
      </c>
      <c r="H127" s="121" t="s">
        <v>201</v>
      </c>
      <c r="I127" s="61" t="s">
        <v>714</v>
      </c>
      <c r="J127" s="60" t="s">
        <v>1661</v>
      </c>
      <c r="K127" s="61" t="s">
        <v>1433</v>
      </c>
      <c r="L127" s="61" t="s">
        <v>1026</v>
      </c>
      <c r="M127" s="62">
        <v>1905019</v>
      </c>
      <c r="N127" s="119" t="s">
        <v>1027</v>
      </c>
      <c r="O127" s="62">
        <v>190501900</v>
      </c>
      <c r="P127" s="122">
        <v>350</v>
      </c>
      <c r="Q127" s="64">
        <v>215</v>
      </c>
      <c r="R127" s="219">
        <f t="shared" ref="R127:R145" si="52">Q127/P127</f>
        <v>0.61428571428571432</v>
      </c>
      <c r="S127" s="122">
        <v>350</v>
      </c>
      <c r="T127" s="64"/>
      <c r="U127" s="219">
        <f t="shared" ref="U127:U145" si="53">T127/M127</f>
        <v>0</v>
      </c>
      <c r="V127" s="122">
        <v>350</v>
      </c>
      <c r="W127" s="64"/>
      <c r="X127" s="219">
        <f t="shared" ref="X127:X145" si="54">W127/P127</f>
        <v>0</v>
      </c>
      <c r="Y127" s="122">
        <v>350</v>
      </c>
      <c r="Z127" s="64"/>
      <c r="AA127" s="219">
        <f t="shared" ref="AA127:AA145" si="55">Z127/S127</f>
        <v>0</v>
      </c>
      <c r="AB127" s="64">
        <f>P127+S127+V127+Y127</f>
        <v>1400</v>
      </c>
      <c r="AC127" s="238">
        <f>Q127+T127+W127+Z127</f>
        <v>215</v>
      </c>
      <c r="AD127" s="219">
        <f t="shared" ref="AD127:AD145" si="56">AC127/AB127</f>
        <v>0.15357142857142858</v>
      </c>
      <c r="AE127" s="60" t="s">
        <v>1275</v>
      </c>
      <c r="AF127" s="65" t="s">
        <v>1278</v>
      </c>
      <c r="AG127" s="65" t="s">
        <v>2177</v>
      </c>
      <c r="AH127" s="61" t="s">
        <v>1283</v>
      </c>
      <c r="AI127" s="60" t="s">
        <v>290</v>
      </c>
      <c r="AJ127" s="60"/>
      <c r="AK127" s="66" t="s">
        <v>235</v>
      </c>
      <c r="AL127" s="66" t="s">
        <v>2112</v>
      </c>
      <c r="AM127" s="67">
        <v>30000000</v>
      </c>
      <c r="AN127" s="67">
        <v>0</v>
      </c>
      <c r="AO127" s="67">
        <v>0</v>
      </c>
      <c r="AP127" s="67">
        <v>0</v>
      </c>
      <c r="AQ127" s="22">
        <f t="shared" ref="AQ127:AQ145" si="57">AP127/AM127</f>
        <v>0</v>
      </c>
      <c r="AR127" s="22">
        <f t="shared" ref="AR127:AR145" si="58">AN127/AM127</f>
        <v>0</v>
      </c>
      <c r="AS127" s="60"/>
      <c r="AT127" s="68"/>
      <c r="AU127" s="60"/>
      <c r="AV127" s="60"/>
      <c r="AW127" s="60"/>
      <c r="AX127" s="67">
        <v>0</v>
      </c>
      <c r="AY127" s="67">
        <v>0</v>
      </c>
      <c r="AZ127" s="67">
        <v>0</v>
      </c>
      <c r="BA127" s="67">
        <v>30000000</v>
      </c>
      <c r="BB127" s="67">
        <v>0</v>
      </c>
      <c r="BC127" s="67">
        <v>0</v>
      </c>
      <c r="BD127" s="67">
        <v>0</v>
      </c>
      <c r="BE127" s="67">
        <v>0</v>
      </c>
      <c r="BF127" s="67">
        <v>0</v>
      </c>
      <c r="BG127" s="67">
        <v>0</v>
      </c>
      <c r="BH127" s="67">
        <v>0</v>
      </c>
      <c r="BI127" s="67">
        <v>0</v>
      </c>
      <c r="BJ127" s="67">
        <v>0</v>
      </c>
      <c r="BK127" s="67">
        <v>0</v>
      </c>
      <c r="BL127" s="67">
        <v>0</v>
      </c>
      <c r="BM127" s="67">
        <v>0</v>
      </c>
      <c r="BN127" s="67">
        <f t="shared" ref="BN127:BN145" si="59">AX127+AY127+AZ127+BA127+BB127+BC127+BD127+BE127+BF127+BG127+BH127+BI127+BJ127+BK127+BL127+BM127</f>
        <v>30000000</v>
      </c>
      <c r="BO127" s="130" t="s">
        <v>259</v>
      </c>
      <c r="BP127" s="130" t="s">
        <v>1267</v>
      </c>
      <c r="BQ127" s="321" t="s">
        <v>254</v>
      </c>
      <c r="BR127" s="130" t="s">
        <v>269</v>
      </c>
      <c r="BS127" s="321" t="s">
        <v>264</v>
      </c>
      <c r="BT127" s="130" t="s">
        <v>1249</v>
      </c>
    </row>
    <row r="128" spans="1:72" s="109" customFormat="1" ht="84" x14ac:dyDescent="0.25">
      <c r="A128" s="60" t="s">
        <v>436</v>
      </c>
      <c r="B128" s="118" t="s">
        <v>13</v>
      </c>
      <c r="C128" s="119" t="s">
        <v>7</v>
      </c>
      <c r="D128" s="60" t="s">
        <v>267</v>
      </c>
      <c r="E128" s="61" t="s">
        <v>269</v>
      </c>
      <c r="F128" s="61" t="s">
        <v>587</v>
      </c>
      <c r="G128" s="120">
        <v>1905</v>
      </c>
      <c r="H128" s="63" t="s">
        <v>201</v>
      </c>
      <c r="I128" s="61" t="s">
        <v>715</v>
      </c>
      <c r="J128" s="60" t="s">
        <v>1662</v>
      </c>
      <c r="K128" s="60" t="s">
        <v>1434</v>
      </c>
      <c r="L128" s="119" t="s">
        <v>1028</v>
      </c>
      <c r="M128" s="62">
        <v>1905030</v>
      </c>
      <c r="N128" s="119" t="s">
        <v>1029</v>
      </c>
      <c r="O128" s="62">
        <v>190503000</v>
      </c>
      <c r="P128" s="64">
        <v>30</v>
      </c>
      <c r="Q128" s="64">
        <v>30</v>
      </c>
      <c r="R128" s="219">
        <f t="shared" si="52"/>
        <v>1</v>
      </c>
      <c r="S128" s="64">
        <v>30</v>
      </c>
      <c r="T128" s="64"/>
      <c r="U128" s="219">
        <f t="shared" si="53"/>
        <v>0</v>
      </c>
      <c r="V128" s="64">
        <v>30</v>
      </c>
      <c r="W128" s="64"/>
      <c r="X128" s="219">
        <f t="shared" si="54"/>
        <v>0</v>
      </c>
      <c r="Y128" s="64">
        <v>30</v>
      </c>
      <c r="Z128" s="64"/>
      <c r="AA128" s="219">
        <f t="shared" si="55"/>
        <v>0</v>
      </c>
      <c r="AB128" s="64">
        <v>30</v>
      </c>
      <c r="AC128" s="238">
        <f t="shared" ref="AC128:AC145" si="60">Q128+T128+W128+Z128</f>
        <v>30</v>
      </c>
      <c r="AD128" s="219">
        <f t="shared" si="56"/>
        <v>1</v>
      </c>
      <c r="AE128" s="60" t="s">
        <v>1275</v>
      </c>
      <c r="AF128" s="65" t="s">
        <v>1278</v>
      </c>
      <c r="AG128" s="65" t="s">
        <v>2177</v>
      </c>
      <c r="AH128" s="61" t="s">
        <v>1274</v>
      </c>
      <c r="AI128" s="60" t="s">
        <v>290</v>
      </c>
      <c r="AJ128" s="60"/>
      <c r="AK128" s="66" t="s">
        <v>206</v>
      </c>
      <c r="AL128" s="66" t="s">
        <v>2112</v>
      </c>
      <c r="AM128" s="67">
        <v>5000000</v>
      </c>
      <c r="AN128" s="67">
        <v>0</v>
      </c>
      <c r="AO128" s="67">
        <v>0</v>
      </c>
      <c r="AP128" s="67">
        <v>0</v>
      </c>
      <c r="AQ128" s="22">
        <f t="shared" si="57"/>
        <v>0</v>
      </c>
      <c r="AR128" s="22">
        <f t="shared" si="58"/>
        <v>0</v>
      </c>
      <c r="AS128" s="60"/>
      <c r="AT128" s="68"/>
      <c r="AU128" s="60"/>
      <c r="AV128" s="60"/>
      <c r="AW128" s="60"/>
      <c r="AX128" s="67">
        <v>0</v>
      </c>
      <c r="AY128" s="67">
        <v>0</v>
      </c>
      <c r="AZ128" s="67">
        <v>0</v>
      </c>
      <c r="BA128" s="67">
        <v>5000000</v>
      </c>
      <c r="BB128" s="67">
        <v>0</v>
      </c>
      <c r="BC128" s="67">
        <v>0</v>
      </c>
      <c r="BD128" s="67">
        <v>0</v>
      </c>
      <c r="BE128" s="67">
        <v>0</v>
      </c>
      <c r="BF128" s="67">
        <v>0</v>
      </c>
      <c r="BG128" s="67">
        <v>0</v>
      </c>
      <c r="BH128" s="67">
        <v>0</v>
      </c>
      <c r="BI128" s="67">
        <v>0</v>
      </c>
      <c r="BJ128" s="67">
        <v>0</v>
      </c>
      <c r="BK128" s="67">
        <v>0</v>
      </c>
      <c r="BL128" s="67">
        <v>0</v>
      </c>
      <c r="BM128" s="67">
        <v>0</v>
      </c>
      <c r="BN128" s="67">
        <f t="shared" si="59"/>
        <v>5000000</v>
      </c>
      <c r="BO128" s="130" t="s">
        <v>259</v>
      </c>
      <c r="BP128" s="130" t="s">
        <v>1268</v>
      </c>
      <c r="BQ128" s="321" t="s">
        <v>254</v>
      </c>
      <c r="BR128" s="130" t="s">
        <v>269</v>
      </c>
      <c r="BS128" s="321" t="s">
        <v>264</v>
      </c>
      <c r="BT128" s="130" t="s">
        <v>1204</v>
      </c>
    </row>
    <row r="129" spans="1:72" s="69" customFormat="1" ht="84" x14ac:dyDescent="0.25">
      <c r="A129" s="60" t="s">
        <v>437</v>
      </c>
      <c r="B129" s="118" t="s">
        <v>13</v>
      </c>
      <c r="C129" s="119" t="s">
        <v>1204</v>
      </c>
      <c r="D129" s="60" t="s">
        <v>267</v>
      </c>
      <c r="E129" s="61" t="s">
        <v>269</v>
      </c>
      <c r="F129" s="61" t="s">
        <v>587</v>
      </c>
      <c r="G129" s="120">
        <v>1905</v>
      </c>
      <c r="H129" s="63" t="s">
        <v>201</v>
      </c>
      <c r="I129" s="60" t="s">
        <v>716</v>
      </c>
      <c r="J129" s="60" t="s">
        <v>1663</v>
      </c>
      <c r="K129" s="60" t="s">
        <v>1435</v>
      </c>
      <c r="L129" s="119" t="s">
        <v>1030</v>
      </c>
      <c r="M129" s="62">
        <v>1905050</v>
      </c>
      <c r="N129" s="119" t="s">
        <v>1031</v>
      </c>
      <c r="O129" s="62">
        <v>190505000</v>
      </c>
      <c r="P129" s="64">
        <v>1</v>
      </c>
      <c r="Q129" s="64">
        <v>0.5</v>
      </c>
      <c r="R129" s="219">
        <f t="shared" si="52"/>
        <v>0.5</v>
      </c>
      <c r="S129" s="64">
        <v>1</v>
      </c>
      <c r="T129" s="64"/>
      <c r="U129" s="219">
        <f t="shared" si="53"/>
        <v>0</v>
      </c>
      <c r="V129" s="64">
        <v>1</v>
      </c>
      <c r="W129" s="64"/>
      <c r="X129" s="219">
        <f t="shared" si="54"/>
        <v>0</v>
      </c>
      <c r="Y129" s="64">
        <v>1</v>
      </c>
      <c r="Z129" s="64"/>
      <c r="AA129" s="219">
        <f t="shared" si="55"/>
        <v>0</v>
      </c>
      <c r="AB129" s="64">
        <f t="shared" ref="AB129:AB139" si="61">P129+S129+V129+Y129</f>
        <v>4</v>
      </c>
      <c r="AC129" s="238">
        <f t="shared" si="60"/>
        <v>0.5</v>
      </c>
      <c r="AD129" s="219">
        <f t="shared" si="56"/>
        <v>0.125</v>
      </c>
      <c r="AE129" s="60" t="s">
        <v>1275</v>
      </c>
      <c r="AF129" s="65" t="s">
        <v>1278</v>
      </c>
      <c r="AG129" s="65" t="s">
        <v>2177</v>
      </c>
      <c r="AH129" s="60" t="s">
        <v>1284</v>
      </c>
      <c r="AI129" s="60" t="s">
        <v>290</v>
      </c>
      <c r="AJ129" s="60"/>
      <c r="AK129" s="66" t="s">
        <v>188</v>
      </c>
      <c r="AL129" s="66" t="s">
        <v>2112</v>
      </c>
      <c r="AM129" s="67">
        <v>172939430</v>
      </c>
      <c r="AN129" s="67">
        <v>0</v>
      </c>
      <c r="AO129" s="67">
        <v>0</v>
      </c>
      <c r="AP129" s="67">
        <v>0</v>
      </c>
      <c r="AQ129" s="22">
        <f t="shared" si="57"/>
        <v>0</v>
      </c>
      <c r="AR129" s="22">
        <f t="shared" si="58"/>
        <v>0</v>
      </c>
      <c r="AS129" s="60"/>
      <c r="AT129" s="68"/>
      <c r="AU129" s="60"/>
      <c r="AV129" s="60"/>
      <c r="AW129" s="60"/>
      <c r="AX129" s="67">
        <v>0</v>
      </c>
      <c r="AY129" s="67">
        <v>0</v>
      </c>
      <c r="AZ129" s="67">
        <v>0</v>
      </c>
      <c r="BA129" s="67">
        <v>172939430</v>
      </c>
      <c r="BB129" s="67">
        <v>0</v>
      </c>
      <c r="BC129" s="67">
        <v>0</v>
      </c>
      <c r="BD129" s="67">
        <v>0</v>
      </c>
      <c r="BE129" s="67">
        <v>0</v>
      </c>
      <c r="BF129" s="67">
        <v>0</v>
      </c>
      <c r="BG129" s="67">
        <v>0</v>
      </c>
      <c r="BH129" s="67">
        <v>0</v>
      </c>
      <c r="BI129" s="67">
        <v>0</v>
      </c>
      <c r="BJ129" s="67">
        <v>0</v>
      </c>
      <c r="BK129" s="67">
        <v>0</v>
      </c>
      <c r="BL129" s="67">
        <v>0</v>
      </c>
      <c r="BM129" s="67">
        <v>0</v>
      </c>
      <c r="BN129" s="67">
        <f t="shared" si="59"/>
        <v>172939430</v>
      </c>
      <c r="BO129" s="130" t="s">
        <v>259</v>
      </c>
      <c r="BP129" s="130" t="s">
        <v>1267</v>
      </c>
      <c r="BQ129" s="321" t="s">
        <v>254</v>
      </c>
      <c r="BR129" s="130" t="s">
        <v>269</v>
      </c>
      <c r="BS129" s="321" t="s">
        <v>264</v>
      </c>
      <c r="BT129" s="130" t="s">
        <v>1204</v>
      </c>
    </row>
    <row r="130" spans="1:72" s="69" customFormat="1" ht="84" x14ac:dyDescent="0.25">
      <c r="A130" s="60" t="s">
        <v>438</v>
      </c>
      <c r="B130" s="118" t="s">
        <v>13</v>
      </c>
      <c r="C130" s="119" t="s">
        <v>14</v>
      </c>
      <c r="D130" s="60" t="s">
        <v>267</v>
      </c>
      <c r="E130" s="118" t="s">
        <v>269</v>
      </c>
      <c r="F130" s="61" t="s">
        <v>587</v>
      </c>
      <c r="G130" s="120">
        <v>1905</v>
      </c>
      <c r="H130" s="63" t="s">
        <v>201</v>
      </c>
      <c r="I130" s="60" t="s">
        <v>717</v>
      </c>
      <c r="J130" s="60" t="s">
        <v>1664</v>
      </c>
      <c r="K130" s="60" t="s">
        <v>1436</v>
      </c>
      <c r="L130" s="60" t="s">
        <v>1032</v>
      </c>
      <c r="M130" s="119">
        <v>1905049</v>
      </c>
      <c r="N130" s="119" t="s">
        <v>1033</v>
      </c>
      <c r="O130" s="119">
        <v>190504900</v>
      </c>
      <c r="P130" s="64">
        <v>1</v>
      </c>
      <c r="Q130" s="64">
        <v>0.5</v>
      </c>
      <c r="R130" s="219">
        <f t="shared" si="52"/>
        <v>0.5</v>
      </c>
      <c r="S130" s="64">
        <v>1</v>
      </c>
      <c r="T130" s="64"/>
      <c r="U130" s="219">
        <f t="shared" si="53"/>
        <v>0</v>
      </c>
      <c r="V130" s="64">
        <v>1</v>
      </c>
      <c r="W130" s="64"/>
      <c r="X130" s="219">
        <f t="shared" si="54"/>
        <v>0</v>
      </c>
      <c r="Y130" s="64">
        <v>1</v>
      </c>
      <c r="Z130" s="64"/>
      <c r="AA130" s="219">
        <f t="shared" si="55"/>
        <v>0</v>
      </c>
      <c r="AB130" s="64">
        <f t="shared" si="61"/>
        <v>4</v>
      </c>
      <c r="AC130" s="238">
        <f t="shared" si="60"/>
        <v>0.5</v>
      </c>
      <c r="AD130" s="219">
        <f t="shared" si="56"/>
        <v>0.125</v>
      </c>
      <c r="AE130" s="60" t="s">
        <v>1275</v>
      </c>
      <c r="AF130" s="65" t="s">
        <v>1278</v>
      </c>
      <c r="AG130" s="65" t="s">
        <v>2177</v>
      </c>
      <c r="AH130" s="60" t="s">
        <v>1285</v>
      </c>
      <c r="AI130" s="60" t="s">
        <v>290</v>
      </c>
      <c r="AJ130" s="60"/>
      <c r="AK130" s="66" t="s">
        <v>189</v>
      </c>
      <c r="AL130" s="66" t="s">
        <v>2112</v>
      </c>
      <c r="AM130" s="67">
        <v>5000000</v>
      </c>
      <c r="AN130" s="67">
        <v>0</v>
      </c>
      <c r="AO130" s="67">
        <v>0</v>
      </c>
      <c r="AP130" s="67">
        <v>0</v>
      </c>
      <c r="AQ130" s="22">
        <f t="shared" si="57"/>
        <v>0</v>
      </c>
      <c r="AR130" s="22">
        <f t="shared" si="58"/>
        <v>0</v>
      </c>
      <c r="AS130" s="60"/>
      <c r="AT130" s="68"/>
      <c r="AU130" s="60"/>
      <c r="AV130" s="60"/>
      <c r="AW130" s="60"/>
      <c r="AX130" s="67">
        <v>0</v>
      </c>
      <c r="AY130" s="67">
        <v>0</v>
      </c>
      <c r="AZ130" s="67">
        <v>0</v>
      </c>
      <c r="BA130" s="67">
        <v>5000000</v>
      </c>
      <c r="BB130" s="67">
        <v>0</v>
      </c>
      <c r="BC130" s="67">
        <v>0</v>
      </c>
      <c r="BD130" s="67">
        <v>0</v>
      </c>
      <c r="BE130" s="67">
        <v>0</v>
      </c>
      <c r="BF130" s="67">
        <v>0</v>
      </c>
      <c r="BG130" s="67">
        <v>0</v>
      </c>
      <c r="BH130" s="67">
        <v>0</v>
      </c>
      <c r="BI130" s="67">
        <v>0</v>
      </c>
      <c r="BJ130" s="67">
        <v>0</v>
      </c>
      <c r="BK130" s="67">
        <v>0</v>
      </c>
      <c r="BL130" s="67">
        <v>0</v>
      </c>
      <c r="BM130" s="67">
        <v>0</v>
      </c>
      <c r="BN130" s="67">
        <f t="shared" si="59"/>
        <v>5000000</v>
      </c>
      <c r="BO130" s="130" t="s">
        <v>259</v>
      </c>
      <c r="BP130" s="130" t="s">
        <v>1267</v>
      </c>
      <c r="BQ130" s="321" t="s">
        <v>254</v>
      </c>
      <c r="BR130" s="130" t="s">
        <v>269</v>
      </c>
      <c r="BS130" s="321" t="s">
        <v>264</v>
      </c>
      <c r="BT130" s="130" t="s">
        <v>1249</v>
      </c>
    </row>
    <row r="131" spans="1:72" s="69" customFormat="1" ht="72" x14ac:dyDescent="0.25">
      <c r="A131" s="60" t="s">
        <v>439</v>
      </c>
      <c r="B131" s="118" t="s">
        <v>13</v>
      </c>
      <c r="C131" s="119" t="s">
        <v>14</v>
      </c>
      <c r="D131" s="60" t="s">
        <v>267</v>
      </c>
      <c r="E131" s="61" t="s">
        <v>269</v>
      </c>
      <c r="F131" s="61" t="s">
        <v>587</v>
      </c>
      <c r="G131" s="120">
        <v>1905</v>
      </c>
      <c r="H131" s="63" t="s">
        <v>201</v>
      </c>
      <c r="I131" s="119" t="s">
        <v>1666</v>
      </c>
      <c r="J131" s="60" t="s">
        <v>1665</v>
      </c>
      <c r="K131" s="60" t="s">
        <v>1437</v>
      </c>
      <c r="L131" s="60" t="s">
        <v>1034</v>
      </c>
      <c r="M131" s="119">
        <v>1905021</v>
      </c>
      <c r="N131" s="119" t="s">
        <v>1035</v>
      </c>
      <c r="O131" s="119">
        <v>190502100</v>
      </c>
      <c r="P131" s="64">
        <v>1</v>
      </c>
      <c r="Q131" s="64">
        <v>0.5</v>
      </c>
      <c r="R131" s="219">
        <f t="shared" si="52"/>
        <v>0.5</v>
      </c>
      <c r="S131" s="64">
        <v>1</v>
      </c>
      <c r="T131" s="64"/>
      <c r="U131" s="219">
        <f t="shared" si="53"/>
        <v>0</v>
      </c>
      <c r="V131" s="64">
        <v>1</v>
      </c>
      <c r="W131" s="64"/>
      <c r="X131" s="219">
        <f t="shared" si="54"/>
        <v>0</v>
      </c>
      <c r="Y131" s="64">
        <v>1</v>
      </c>
      <c r="Z131" s="64"/>
      <c r="AA131" s="219">
        <f t="shared" si="55"/>
        <v>0</v>
      </c>
      <c r="AB131" s="64">
        <f t="shared" si="61"/>
        <v>4</v>
      </c>
      <c r="AC131" s="238">
        <f t="shared" si="60"/>
        <v>0.5</v>
      </c>
      <c r="AD131" s="219">
        <f t="shared" si="56"/>
        <v>0.125</v>
      </c>
      <c r="AE131" s="60" t="s">
        <v>1275</v>
      </c>
      <c r="AF131" s="65" t="s">
        <v>1278</v>
      </c>
      <c r="AG131" s="65" t="s">
        <v>2177</v>
      </c>
      <c r="AH131" s="119" t="s">
        <v>1286</v>
      </c>
      <c r="AI131" s="60" t="s">
        <v>290</v>
      </c>
      <c r="AJ131" s="60"/>
      <c r="AK131" s="66" t="s">
        <v>190</v>
      </c>
      <c r="AL131" s="66" t="s">
        <v>2112</v>
      </c>
      <c r="AM131" s="67">
        <v>8000000</v>
      </c>
      <c r="AN131" s="67">
        <v>0</v>
      </c>
      <c r="AO131" s="67">
        <v>0</v>
      </c>
      <c r="AP131" s="67">
        <v>0</v>
      </c>
      <c r="AQ131" s="22">
        <f t="shared" si="57"/>
        <v>0</v>
      </c>
      <c r="AR131" s="22">
        <f t="shared" si="58"/>
        <v>0</v>
      </c>
      <c r="AS131" s="60"/>
      <c r="AT131" s="68"/>
      <c r="AU131" s="60"/>
      <c r="AV131" s="60"/>
      <c r="AW131" s="60"/>
      <c r="AX131" s="67">
        <v>0</v>
      </c>
      <c r="AY131" s="67">
        <v>0</v>
      </c>
      <c r="AZ131" s="67">
        <v>0</v>
      </c>
      <c r="BA131" s="67">
        <v>8000000</v>
      </c>
      <c r="BB131" s="67">
        <v>0</v>
      </c>
      <c r="BC131" s="67">
        <v>0</v>
      </c>
      <c r="BD131" s="67">
        <v>0</v>
      </c>
      <c r="BE131" s="67">
        <v>0</v>
      </c>
      <c r="BF131" s="67">
        <v>0</v>
      </c>
      <c r="BG131" s="67">
        <v>0</v>
      </c>
      <c r="BH131" s="67">
        <v>0</v>
      </c>
      <c r="BI131" s="67">
        <v>0</v>
      </c>
      <c r="BJ131" s="67">
        <v>0</v>
      </c>
      <c r="BK131" s="67">
        <v>0</v>
      </c>
      <c r="BL131" s="67">
        <v>0</v>
      </c>
      <c r="BM131" s="67">
        <v>0</v>
      </c>
      <c r="BN131" s="67">
        <f t="shared" si="59"/>
        <v>8000000</v>
      </c>
      <c r="BO131" s="130" t="s">
        <v>259</v>
      </c>
      <c r="BP131" s="130" t="s">
        <v>1267</v>
      </c>
      <c r="BQ131" s="321" t="s">
        <v>254</v>
      </c>
      <c r="BR131" s="130" t="s">
        <v>269</v>
      </c>
      <c r="BS131" s="321" t="s">
        <v>264</v>
      </c>
      <c r="BT131" s="130" t="s">
        <v>1248</v>
      </c>
    </row>
    <row r="132" spans="1:72" s="96" customFormat="1" ht="84" x14ac:dyDescent="0.25">
      <c r="A132" s="60" t="s">
        <v>440</v>
      </c>
      <c r="B132" s="118" t="s">
        <v>13</v>
      </c>
      <c r="C132" s="119" t="s">
        <v>1204</v>
      </c>
      <c r="D132" s="60" t="s">
        <v>267</v>
      </c>
      <c r="E132" s="61" t="s">
        <v>269</v>
      </c>
      <c r="F132" s="61" t="s">
        <v>587</v>
      </c>
      <c r="G132" s="120">
        <v>1905</v>
      </c>
      <c r="H132" s="63" t="s">
        <v>201</v>
      </c>
      <c r="I132" s="60" t="s">
        <v>718</v>
      </c>
      <c r="J132" s="60" t="s">
        <v>1665</v>
      </c>
      <c r="K132" s="60" t="s">
        <v>1438</v>
      </c>
      <c r="L132" s="60" t="s">
        <v>1036</v>
      </c>
      <c r="M132" s="62">
        <v>1905023</v>
      </c>
      <c r="N132" s="119" t="s">
        <v>1037</v>
      </c>
      <c r="O132" s="62">
        <v>190502300</v>
      </c>
      <c r="P132" s="64">
        <v>1</v>
      </c>
      <c r="Q132" s="64">
        <v>0.3</v>
      </c>
      <c r="R132" s="219">
        <f t="shared" si="52"/>
        <v>0.3</v>
      </c>
      <c r="S132" s="64">
        <v>1</v>
      </c>
      <c r="T132" s="64"/>
      <c r="U132" s="219">
        <f t="shared" si="53"/>
        <v>0</v>
      </c>
      <c r="V132" s="64">
        <v>1</v>
      </c>
      <c r="W132" s="64"/>
      <c r="X132" s="219">
        <f t="shared" si="54"/>
        <v>0</v>
      </c>
      <c r="Y132" s="64">
        <v>1</v>
      </c>
      <c r="Z132" s="64"/>
      <c r="AA132" s="219">
        <f t="shared" si="55"/>
        <v>0</v>
      </c>
      <c r="AB132" s="64">
        <f t="shared" si="61"/>
        <v>4</v>
      </c>
      <c r="AC132" s="238">
        <f t="shared" si="60"/>
        <v>0.3</v>
      </c>
      <c r="AD132" s="219">
        <f t="shared" si="56"/>
        <v>7.4999999999999997E-2</v>
      </c>
      <c r="AE132" s="60" t="s">
        <v>1275</v>
      </c>
      <c r="AF132" s="65" t="s">
        <v>1278</v>
      </c>
      <c r="AG132" s="65" t="s">
        <v>2177</v>
      </c>
      <c r="AH132" s="60" t="s">
        <v>1287</v>
      </c>
      <c r="AI132" s="60" t="s">
        <v>290</v>
      </c>
      <c r="AJ132" s="60"/>
      <c r="AK132" s="66" t="s">
        <v>191</v>
      </c>
      <c r="AL132" s="66" t="s">
        <v>2112</v>
      </c>
      <c r="AM132" s="67">
        <v>140000000</v>
      </c>
      <c r="AN132" s="67">
        <v>0</v>
      </c>
      <c r="AO132" s="67">
        <v>0</v>
      </c>
      <c r="AP132" s="67">
        <v>0</v>
      </c>
      <c r="AQ132" s="22">
        <f t="shared" si="57"/>
        <v>0</v>
      </c>
      <c r="AR132" s="22">
        <f t="shared" si="58"/>
        <v>0</v>
      </c>
      <c r="AS132" s="60"/>
      <c r="AT132" s="68"/>
      <c r="AU132" s="60"/>
      <c r="AV132" s="60"/>
      <c r="AW132" s="60"/>
      <c r="AX132" s="67">
        <v>0</v>
      </c>
      <c r="AY132" s="67">
        <v>0</v>
      </c>
      <c r="AZ132" s="67">
        <v>0</v>
      </c>
      <c r="BA132" s="67">
        <v>140000000</v>
      </c>
      <c r="BB132" s="67">
        <v>0</v>
      </c>
      <c r="BC132" s="67">
        <v>0</v>
      </c>
      <c r="BD132" s="67">
        <v>0</v>
      </c>
      <c r="BE132" s="67">
        <v>0</v>
      </c>
      <c r="BF132" s="67">
        <v>0</v>
      </c>
      <c r="BG132" s="67">
        <v>0</v>
      </c>
      <c r="BH132" s="67">
        <v>0</v>
      </c>
      <c r="BI132" s="67">
        <v>0</v>
      </c>
      <c r="BJ132" s="67">
        <v>0</v>
      </c>
      <c r="BK132" s="67">
        <v>0</v>
      </c>
      <c r="BL132" s="67">
        <v>0</v>
      </c>
      <c r="BM132" s="67">
        <v>0</v>
      </c>
      <c r="BN132" s="67">
        <f t="shared" si="59"/>
        <v>140000000</v>
      </c>
      <c r="BO132" s="130" t="s">
        <v>259</v>
      </c>
      <c r="BP132" s="130" t="s">
        <v>1267</v>
      </c>
      <c r="BQ132" s="321" t="s">
        <v>254</v>
      </c>
      <c r="BR132" s="130" t="s">
        <v>269</v>
      </c>
      <c r="BS132" s="321" t="s">
        <v>264</v>
      </c>
      <c r="BT132" s="130" t="s">
        <v>1204</v>
      </c>
    </row>
    <row r="133" spans="1:72" s="69" customFormat="1" ht="84" x14ac:dyDescent="0.25">
      <c r="A133" s="60" t="s">
        <v>441</v>
      </c>
      <c r="B133" s="118" t="s">
        <v>13</v>
      </c>
      <c r="C133" s="119" t="s">
        <v>1204</v>
      </c>
      <c r="D133" s="60" t="s">
        <v>267</v>
      </c>
      <c r="E133" s="61" t="s">
        <v>269</v>
      </c>
      <c r="F133" s="61" t="s">
        <v>587</v>
      </c>
      <c r="G133" s="120">
        <v>1905</v>
      </c>
      <c r="H133" s="63" t="s">
        <v>201</v>
      </c>
      <c r="I133" s="60" t="s">
        <v>719</v>
      </c>
      <c r="J133" s="60" t="s">
        <v>1665</v>
      </c>
      <c r="K133" s="60" t="s">
        <v>1439</v>
      </c>
      <c r="L133" s="60" t="s">
        <v>61</v>
      </c>
      <c r="M133" s="62">
        <v>1905026</v>
      </c>
      <c r="N133" s="119" t="s">
        <v>62</v>
      </c>
      <c r="O133" s="62">
        <v>190502600</v>
      </c>
      <c r="P133" s="64">
        <v>1</v>
      </c>
      <c r="Q133" s="64">
        <v>0.3</v>
      </c>
      <c r="R133" s="219">
        <f t="shared" si="52"/>
        <v>0.3</v>
      </c>
      <c r="S133" s="64">
        <v>1</v>
      </c>
      <c r="T133" s="64"/>
      <c r="U133" s="219">
        <f t="shared" si="53"/>
        <v>0</v>
      </c>
      <c r="V133" s="64">
        <v>1</v>
      </c>
      <c r="W133" s="64"/>
      <c r="X133" s="219">
        <f t="shared" si="54"/>
        <v>0</v>
      </c>
      <c r="Y133" s="64">
        <v>1</v>
      </c>
      <c r="Z133" s="64"/>
      <c r="AA133" s="219">
        <f t="shared" si="55"/>
        <v>0</v>
      </c>
      <c r="AB133" s="64">
        <f t="shared" si="61"/>
        <v>4</v>
      </c>
      <c r="AC133" s="238">
        <f t="shared" si="60"/>
        <v>0.3</v>
      </c>
      <c r="AD133" s="219">
        <f t="shared" si="56"/>
        <v>7.4999999999999997E-2</v>
      </c>
      <c r="AE133" s="60" t="s">
        <v>1275</v>
      </c>
      <c r="AF133" s="65" t="s">
        <v>1278</v>
      </c>
      <c r="AG133" s="65" t="s">
        <v>2177</v>
      </c>
      <c r="AH133" s="60" t="s">
        <v>1288</v>
      </c>
      <c r="AI133" s="60" t="s">
        <v>290</v>
      </c>
      <c r="AJ133" s="60"/>
      <c r="AK133" s="66" t="s">
        <v>192</v>
      </c>
      <c r="AL133" s="66" t="s">
        <v>2112</v>
      </c>
      <c r="AM133" s="67">
        <v>20000000</v>
      </c>
      <c r="AN133" s="67">
        <v>0</v>
      </c>
      <c r="AO133" s="67">
        <v>0</v>
      </c>
      <c r="AP133" s="67">
        <v>0</v>
      </c>
      <c r="AQ133" s="22">
        <f t="shared" si="57"/>
        <v>0</v>
      </c>
      <c r="AR133" s="22">
        <f t="shared" si="58"/>
        <v>0</v>
      </c>
      <c r="AS133" s="60"/>
      <c r="AT133" s="68"/>
      <c r="AU133" s="60"/>
      <c r="AV133" s="60"/>
      <c r="AW133" s="60"/>
      <c r="AX133" s="67">
        <v>0</v>
      </c>
      <c r="AY133" s="67">
        <v>0</v>
      </c>
      <c r="AZ133" s="67">
        <v>0</v>
      </c>
      <c r="BA133" s="67">
        <v>20000000</v>
      </c>
      <c r="BB133" s="67">
        <v>0</v>
      </c>
      <c r="BC133" s="67">
        <v>0</v>
      </c>
      <c r="BD133" s="67">
        <v>0</v>
      </c>
      <c r="BE133" s="67">
        <v>0</v>
      </c>
      <c r="BF133" s="67">
        <v>0</v>
      </c>
      <c r="BG133" s="67">
        <v>0</v>
      </c>
      <c r="BH133" s="67">
        <v>0</v>
      </c>
      <c r="BI133" s="67">
        <v>0</v>
      </c>
      <c r="BJ133" s="67">
        <v>0</v>
      </c>
      <c r="BK133" s="67">
        <v>0</v>
      </c>
      <c r="BL133" s="67">
        <v>0</v>
      </c>
      <c r="BM133" s="67">
        <v>0</v>
      </c>
      <c r="BN133" s="67">
        <f t="shared" si="59"/>
        <v>20000000</v>
      </c>
      <c r="BO133" s="130" t="s">
        <v>259</v>
      </c>
      <c r="BP133" s="130" t="s">
        <v>1267</v>
      </c>
      <c r="BQ133" s="321" t="s">
        <v>254</v>
      </c>
      <c r="BR133" s="130" t="s">
        <v>269</v>
      </c>
      <c r="BS133" s="321" t="s">
        <v>264</v>
      </c>
      <c r="BT133" s="130" t="s">
        <v>1204</v>
      </c>
    </row>
    <row r="134" spans="1:72" s="69" customFormat="1" ht="48" x14ac:dyDescent="0.25">
      <c r="A134" s="60" t="s">
        <v>442</v>
      </c>
      <c r="B134" s="118" t="s">
        <v>13</v>
      </c>
      <c r="C134" s="119" t="s">
        <v>1204</v>
      </c>
      <c r="D134" s="60" t="s">
        <v>267</v>
      </c>
      <c r="E134" s="61" t="s">
        <v>269</v>
      </c>
      <c r="F134" s="61" t="s">
        <v>587</v>
      </c>
      <c r="G134" s="120">
        <v>1905</v>
      </c>
      <c r="H134" s="63" t="s">
        <v>201</v>
      </c>
      <c r="I134" s="119" t="s">
        <v>720</v>
      </c>
      <c r="J134" s="60" t="s">
        <v>1665</v>
      </c>
      <c r="K134" s="119" t="s">
        <v>1440</v>
      </c>
      <c r="L134" s="119" t="s">
        <v>1038</v>
      </c>
      <c r="M134" s="62">
        <v>1905024</v>
      </c>
      <c r="N134" s="119" t="s">
        <v>1039</v>
      </c>
      <c r="O134" s="62">
        <v>190502400</v>
      </c>
      <c r="P134" s="64">
        <v>1</v>
      </c>
      <c r="Q134" s="64">
        <v>0.3</v>
      </c>
      <c r="R134" s="219">
        <f t="shared" si="52"/>
        <v>0.3</v>
      </c>
      <c r="S134" s="64">
        <v>1</v>
      </c>
      <c r="T134" s="64"/>
      <c r="U134" s="219">
        <f t="shared" si="53"/>
        <v>0</v>
      </c>
      <c r="V134" s="64">
        <v>1</v>
      </c>
      <c r="W134" s="64"/>
      <c r="X134" s="219">
        <f t="shared" si="54"/>
        <v>0</v>
      </c>
      <c r="Y134" s="64">
        <v>1</v>
      </c>
      <c r="Z134" s="64"/>
      <c r="AA134" s="219">
        <f t="shared" si="55"/>
        <v>0</v>
      </c>
      <c r="AB134" s="64">
        <f t="shared" si="61"/>
        <v>4</v>
      </c>
      <c r="AC134" s="238">
        <f t="shared" si="60"/>
        <v>0.3</v>
      </c>
      <c r="AD134" s="219">
        <f t="shared" si="56"/>
        <v>7.4999999999999997E-2</v>
      </c>
      <c r="AE134" s="60" t="s">
        <v>1275</v>
      </c>
      <c r="AF134" s="65" t="s">
        <v>1278</v>
      </c>
      <c r="AG134" s="65" t="s">
        <v>2177</v>
      </c>
      <c r="AH134" s="119" t="s">
        <v>1289</v>
      </c>
      <c r="AI134" s="60" t="s">
        <v>290</v>
      </c>
      <c r="AJ134" s="60"/>
      <c r="AK134" s="66" t="s">
        <v>193</v>
      </c>
      <c r="AL134" s="66" t="s">
        <v>2112</v>
      </c>
      <c r="AM134" s="67">
        <v>45000000</v>
      </c>
      <c r="AN134" s="67">
        <v>0</v>
      </c>
      <c r="AO134" s="67">
        <v>0</v>
      </c>
      <c r="AP134" s="67">
        <v>0</v>
      </c>
      <c r="AQ134" s="22">
        <f t="shared" si="57"/>
        <v>0</v>
      </c>
      <c r="AR134" s="22">
        <f t="shared" si="58"/>
        <v>0</v>
      </c>
      <c r="AS134" s="60"/>
      <c r="AT134" s="68"/>
      <c r="AU134" s="60"/>
      <c r="AV134" s="60"/>
      <c r="AW134" s="60"/>
      <c r="AX134" s="67">
        <v>0</v>
      </c>
      <c r="AY134" s="67">
        <v>0</v>
      </c>
      <c r="AZ134" s="67">
        <v>0</v>
      </c>
      <c r="BA134" s="67">
        <v>45000000</v>
      </c>
      <c r="BB134" s="67">
        <v>0</v>
      </c>
      <c r="BC134" s="67">
        <v>0</v>
      </c>
      <c r="BD134" s="67">
        <v>0</v>
      </c>
      <c r="BE134" s="67">
        <v>0</v>
      </c>
      <c r="BF134" s="67">
        <v>0</v>
      </c>
      <c r="BG134" s="67">
        <v>0</v>
      </c>
      <c r="BH134" s="67">
        <v>0</v>
      </c>
      <c r="BI134" s="67">
        <v>0</v>
      </c>
      <c r="BJ134" s="67">
        <v>0</v>
      </c>
      <c r="BK134" s="67">
        <v>0</v>
      </c>
      <c r="BL134" s="67">
        <v>0</v>
      </c>
      <c r="BM134" s="67">
        <v>0</v>
      </c>
      <c r="BN134" s="67">
        <f t="shared" si="59"/>
        <v>45000000</v>
      </c>
      <c r="BO134" s="130" t="s">
        <v>259</v>
      </c>
      <c r="BP134" s="130" t="s">
        <v>1267</v>
      </c>
      <c r="BQ134" s="321" t="s">
        <v>254</v>
      </c>
      <c r="BR134" s="130" t="s">
        <v>269</v>
      </c>
      <c r="BS134" s="321" t="s">
        <v>264</v>
      </c>
      <c r="BT134" s="130" t="s">
        <v>1204</v>
      </c>
    </row>
    <row r="135" spans="1:72" s="69" customFormat="1" ht="48" x14ac:dyDescent="0.25">
      <c r="A135" s="60" t="s">
        <v>443</v>
      </c>
      <c r="B135" s="118" t="s">
        <v>13</v>
      </c>
      <c r="C135" s="119" t="s">
        <v>1204</v>
      </c>
      <c r="D135" s="60" t="s">
        <v>267</v>
      </c>
      <c r="E135" s="61" t="s">
        <v>269</v>
      </c>
      <c r="F135" s="61" t="s">
        <v>587</v>
      </c>
      <c r="G135" s="120">
        <v>1905</v>
      </c>
      <c r="H135" s="63" t="s">
        <v>201</v>
      </c>
      <c r="I135" s="60" t="s">
        <v>721</v>
      </c>
      <c r="J135" s="60" t="s">
        <v>1665</v>
      </c>
      <c r="K135" s="60" t="s">
        <v>1441</v>
      </c>
      <c r="L135" s="60" t="s">
        <v>59</v>
      </c>
      <c r="M135" s="62">
        <v>1905028</v>
      </c>
      <c r="N135" s="119" t="s">
        <v>60</v>
      </c>
      <c r="O135" s="62">
        <v>190502800</v>
      </c>
      <c r="P135" s="64">
        <v>1</v>
      </c>
      <c r="Q135" s="64">
        <v>0</v>
      </c>
      <c r="R135" s="219">
        <f t="shared" si="52"/>
        <v>0</v>
      </c>
      <c r="S135" s="64">
        <v>1</v>
      </c>
      <c r="T135" s="64"/>
      <c r="U135" s="219">
        <f t="shared" si="53"/>
        <v>0</v>
      </c>
      <c r="V135" s="64">
        <v>1</v>
      </c>
      <c r="W135" s="64"/>
      <c r="X135" s="219">
        <f t="shared" si="54"/>
        <v>0</v>
      </c>
      <c r="Y135" s="64">
        <v>1</v>
      </c>
      <c r="Z135" s="64"/>
      <c r="AA135" s="219">
        <f t="shared" si="55"/>
        <v>0</v>
      </c>
      <c r="AB135" s="64">
        <f t="shared" si="61"/>
        <v>4</v>
      </c>
      <c r="AC135" s="238">
        <f t="shared" si="60"/>
        <v>0</v>
      </c>
      <c r="AD135" s="219">
        <f t="shared" si="56"/>
        <v>0</v>
      </c>
      <c r="AE135" s="60" t="s">
        <v>1275</v>
      </c>
      <c r="AF135" s="65" t="s">
        <v>1278</v>
      </c>
      <c r="AG135" s="65" t="s">
        <v>2177</v>
      </c>
      <c r="AH135" s="60" t="s">
        <v>1290</v>
      </c>
      <c r="AI135" s="60" t="s">
        <v>290</v>
      </c>
      <c r="AJ135" s="60"/>
      <c r="AK135" s="66" t="s">
        <v>197</v>
      </c>
      <c r="AL135" s="66" t="s">
        <v>2112</v>
      </c>
      <c r="AM135" s="123">
        <v>23000000</v>
      </c>
      <c r="AN135" s="67">
        <v>0</v>
      </c>
      <c r="AO135" s="67">
        <v>0</v>
      </c>
      <c r="AP135" s="67">
        <v>0</v>
      </c>
      <c r="AQ135" s="22">
        <f t="shared" si="57"/>
        <v>0</v>
      </c>
      <c r="AR135" s="22">
        <f t="shared" si="58"/>
        <v>0</v>
      </c>
      <c r="AS135" s="60"/>
      <c r="AT135" s="68"/>
      <c r="AU135" s="60"/>
      <c r="AV135" s="60"/>
      <c r="AW135" s="60"/>
      <c r="AX135" s="67">
        <v>0</v>
      </c>
      <c r="AY135" s="67">
        <v>0</v>
      </c>
      <c r="AZ135" s="67">
        <v>0</v>
      </c>
      <c r="BA135" s="123">
        <v>23000000</v>
      </c>
      <c r="BB135" s="67">
        <v>0</v>
      </c>
      <c r="BC135" s="67">
        <v>0</v>
      </c>
      <c r="BD135" s="67">
        <v>0</v>
      </c>
      <c r="BE135" s="67">
        <v>0</v>
      </c>
      <c r="BF135" s="67">
        <v>0</v>
      </c>
      <c r="BG135" s="67">
        <v>0</v>
      </c>
      <c r="BH135" s="67">
        <v>0</v>
      </c>
      <c r="BI135" s="67">
        <v>0</v>
      </c>
      <c r="BJ135" s="67">
        <v>0</v>
      </c>
      <c r="BK135" s="67">
        <v>0</v>
      </c>
      <c r="BL135" s="67">
        <v>0</v>
      </c>
      <c r="BM135" s="67">
        <v>0</v>
      </c>
      <c r="BN135" s="67">
        <f t="shared" si="59"/>
        <v>23000000</v>
      </c>
      <c r="BO135" s="130" t="s">
        <v>259</v>
      </c>
      <c r="BP135" s="130" t="s">
        <v>1267</v>
      </c>
      <c r="BQ135" s="321" t="s">
        <v>254</v>
      </c>
      <c r="BR135" s="130" t="s">
        <v>269</v>
      </c>
      <c r="BS135" s="321" t="s">
        <v>264</v>
      </c>
      <c r="BT135" s="130" t="s">
        <v>1271</v>
      </c>
    </row>
    <row r="136" spans="1:72" s="69" customFormat="1" ht="84" x14ac:dyDescent="0.25">
      <c r="A136" s="60" t="s">
        <v>444</v>
      </c>
      <c r="B136" s="118" t="s">
        <v>13</v>
      </c>
      <c r="C136" s="119" t="s">
        <v>14</v>
      </c>
      <c r="D136" s="60" t="s">
        <v>267</v>
      </c>
      <c r="E136" s="61" t="s">
        <v>269</v>
      </c>
      <c r="F136" s="61" t="s">
        <v>587</v>
      </c>
      <c r="G136" s="120">
        <v>1905</v>
      </c>
      <c r="H136" s="63" t="s">
        <v>201</v>
      </c>
      <c r="I136" s="60" t="s">
        <v>722</v>
      </c>
      <c r="J136" s="60" t="s">
        <v>1665</v>
      </c>
      <c r="K136" s="60" t="s">
        <v>1442</v>
      </c>
      <c r="L136" s="60" t="s">
        <v>57</v>
      </c>
      <c r="M136" s="62">
        <v>1905022</v>
      </c>
      <c r="N136" s="119" t="s">
        <v>58</v>
      </c>
      <c r="O136" s="62">
        <v>190502200</v>
      </c>
      <c r="P136" s="64">
        <v>1</v>
      </c>
      <c r="Q136" s="64">
        <v>0.5</v>
      </c>
      <c r="R136" s="219">
        <f t="shared" si="52"/>
        <v>0.5</v>
      </c>
      <c r="S136" s="64">
        <v>1</v>
      </c>
      <c r="T136" s="64"/>
      <c r="U136" s="219">
        <f t="shared" si="53"/>
        <v>0</v>
      </c>
      <c r="V136" s="64">
        <v>1</v>
      </c>
      <c r="W136" s="64"/>
      <c r="X136" s="219">
        <f t="shared" si="54"/>
        <v>0</v>
      </c>
      <c r="Y136" s="64">
        <v>1</v>
      </c>
      <c r="Z136" s="64"/>
      <c r="AA136" s="219">
        <f t="shared" si="55"/>
        <v>0</v>
      </c>
      <c r="AB136" s="64">
        <f t="shared" si="61"/>
        <v>4</v>
      </c>
      <c r="AC136" s="238">
        <f t="shared" si="60"/>
        <v>0.5</v>
      </c>
      <c r="AD136" s="219">
        <f t="shared" si="56"/>
        <v>0.125</v>
      </c>
      <c r="AE136" s="60" t="s">
        <v>1275</v>
      </c>
      <c r="AF136" s="65" t="s">
        <v>1278</v>
      </c>
      <c r="AG136" s="65" t="s">
        <v>2177</v>
      </c>
      <c r="AH136" s="60" t="s">
        <v>1291</v>
      </c>
      <c r="AI136" s="60" t="s">
        <v>290</v>
      </c>
      <c r="AJ136" s="60"/>
      <c r="AK136" s="119" t="s">
        <v>194</v>
      </c>
      <c r="AL136" s="66" t="s">
        <v>2112</v>
      </c>
      <c r="AM136" s="123">
        <v>52000000</v>
      </c>
      <c r="AN136" s="67">
        <v>0</v>
      </c>
      <c r="AO136" s="67">
        <v>0</v>
      </c>
      <c r="AP136" s="67">
        <v>0</v>
      </c>
      <c r="AQ136" s="22">
        <f t="shared" si="57"/>
        <v>0</v>
      </c>
      <c r="AR136" s="22">
        <f t="shared" si="58"/>
        <v>0</v>
      </c>
      <c r="AS136" s="60"/>
      <c r="AT136" s="68"/>
      <c r="AU136" s="60"/>
      <c r="AV136" s="60"/>
      <c r="AW136" s="60"/>
      <c r="AX136" s="67">
        <v>0</v>
      </c>
      <c r="AY136" s="67">
        <v>0</v>
      </c>
      <c r="AZ136" s="67">
        <v>0</v>
      </c>
      <c r="BA136" s="123">
        <v>52000000</v>
      </c>
      <c r="BB136" s="67">
        <v>0</v>
      </c>
      <c r="BC136" s="67">
        <v>0</v>
      </c>
      <c r="BD136" s="67">
        <v>0</v>
      </c>
      <c r="BE136" s="67">
        <v>0</v>
      </c>
      <c r="BF136" s="67">
        <v>0</v>
      </c>
      <c r="BG136" s="67">
        <v>0</v>
      </c>
      <c r="BH136" s="67">
        <v>0</v>
      </c>
      <c r="BI136" s="67">
        <v>0</v>
      </c>
      <c r="BJ136" s="67">
        <v>0</v>
      </c>
      <c r="BK136" s="67">
        <v>0</v>
      </c>
      <c r="BL136" s="67">
        <v>0</v>
      </c>
      <c r="BM136" s="67">
        <v>0</v>
      </c>
      <c r="BN136" s="67">
        <f t="shared" si="59"/>
        <v>52000000</v>
      </c>
      <c r="BO136" s="130" t="s">
        <v>259</v>
      </c>
      <c r="BP136" s="130" t="s">
        <v>1268</v>
      </c>
      <c r="BQ136" s="321" t="s">
        <v>254</v>
      </c>
      <c r="BR136" s="130" t="s">
        <v>269</v>
      </c>
      <c r="BS136" s="321" t="s">
        <v>264</v>
      </c>
      <c r="BT136" s="130" t="s">
        <v>1270</v>
      </c>
    </row>
    <row r="137" spans="1:72" s="69" customFormat="1" ht="60" x14ac:dyDescent="0.25">
      <c r="A137" s="60" t="s">
        <v>445</v>
      </c>
      <c r="B137" s="118" t="s">
        <v>13</v>
      </c>
      <c r="C137" s="119" t="s">
        <v>1204</v>
      </c>
      <c r="D137" s="60" t="s">
        <v>267</v>
      </c>
      <c r="E137" s="61" t="s">
        <v>269</v>
      </c>
      <c r="F137" s="61" t="s">
        <v>587</v>
      </c>
      <c r="G137" s="120">
        <v>1905</v>
      </c>
      <c r="H137" s="63" t="s">
        <v>201</v>
      </c>
      <c r="I137" s="60" t="s">
        <v>723</v>
      </c>
      <c r="J137" s="60" t="s">
        <v>1665</v>
      </c>
      <c r="K137" s="60" t="s">
        <v>1443</v>
      </c>
      <c r="L137" s="60" t="s">
        <v>63</v>
      </c>
      <c r="M137" s="62">
        <v>1905027</v>
      </c>
      <c r="N137" s="119" t="s">
        <v>1040</v>
      </c>
      <c r="O137" s="62">
        <v>190502700</v>
      </c>
      <c r="P137" s="64">
        <v>1</v>
      </c>
      <c r="Q137" s="64">
        <v>0.7</v>
      </c>
      <c r="R137" s="219">
        <f t="shared" si="52"/>
        <v>0.7</v>
      </c>
      <c r="S137" s="64">
        <v>1</v>
      </c>
      <c r="T137" s="64"/>
      <c r="U137" s="219">
        <f t="shared" si="53"/>
        <v>0</v>
      </c>
      <c r="V137" s="64">
        <v>1</v>
      </c>
      <c r="W137" s="64"/>
      <c r="X137" s="219">
        <f t="shared" si="54"/>
        <v>0</v>
      </c>
      <c r="Y137" s="64">
        <v>1</v>
      </c>
      <c r="Z137" s="64"/>
      <c r="AA137" s="219">
        <f t="shared" si="55"/>
        <v>0</v>
      </c>
      <c r="AB137" s="64">
        <f t="shared" si="61"/>
        <v>4</v>
      </c>
      <c r="AC137" s="238">
        <f t="shared" si="60"/>
        <v>0.7</v>
      </c>
      <c r="AD137" s="219">
        <f t="shared" si="56"/>
        <v>0.17499999999999999</v>
      </c>
      <c r="AE137" s="60" t="s">
        <v>1275</v>
      </c>
      <c r="AF137" s="65" t="s">
        <v>1278</v>
      </c>
      <c r="AG137" s="65" t="s">
        <v>2177</v>
      </c>
      <c r="AH137" s="60" t="s">
        <v>1292</v>
      </c>
      <c r="AI137" s="60" t="s">
        <v>290</v>
      </c>
      <c r="AJ137" s="60"/>
      <c r="AK137" s="119" t="s">
        <v>195</v>
      </c>
      <c r="AL137" s="66" t="s">
        <v>2112</v>
      </c>
      <c r="AM137" s="123">
        <v>10000000</v>
      </c>
      <c r="AN137" s="67">
        <v>0</v>
      </c>
      <c r="AO137" s="67">
        <v>0</v>
      </c>
      <c r="AP137" s="67">
        <v>0</v>
      </c>
      <c r="AQ137" s="22">
        <f t="shared" si="57"/>
        <v>0</v>
      </c>
      <c r="AR137" s="22">
        <f t="shared" si="58"/>
        <v>0</v>
      </c>
      <c r="AS137" s="60"/>
      <c r="AT137" s="68"/>
      <c r="AU137" s="60"/>
      <c r="AV137" s="60"/>
      <c r="AW137" s="60"/>
      <c r="AX137" s="67">
        <v>0</v>
      </c>
      <c r="AY137" s="67">
        <v>0</v>
      </c>
      <c r="AZ137" s="67">
        <v>0</v>
      </c>
      <c r="BA137" s="123">
        <v>10000000</v>
      </c>
      <c r="BB137" s="67">
        <v>0</v>
      </c>
      <c r="BC137" s="67">
        <v>0</v>
      </c>
      <c r="BD137" s="67">
        <v>0</v>
      </c>
      <c r="BE137" s="67">
        <v>0</v>
      </c>
      <c r="BF137" s="67">
        <v>0</v>
      </c>
      <c r="BG137" s="67">
        <v>0</v>
      </c>
      <c r="BH137" s="67">
        <v>0</v>
      </c>
      <c r="BI137" s="67">
        <v>0</v>
      </c>
      <c r="BJ137" s="67">
        <v>0</v>
      </c>
      <c r="BK137" s="67">
        <v>0</v>
      </c>
      <c r="BL137" s="67">
        <v>0</v>
      </c>
      <c r="BM137" s="67">
        <v>0</v>
      </c>
      <c r="BN137" s="67">
        <f t="shared" si="59"/>
        <v>10000000</v>
      </c>
      <c r="BO137" s="130" t="s">
        <v>259</v>
      </c>
      <c r="BP137" s="130" t="s">
        <v>1267</v>
      </c>
      <c r="BQ137" s="321" t="s">
        <v>254</v>
      </c>
      <c r="BR137" s="130" t="s">
        <v>269</v>
      </c>
      <c r="BS137" s="321" t="s">
        <v>264</v>
      </c>
      <c r="BT137" s="130" t="s">
        <v>1204</v>
      </c>
    </row>
    <row r="138" spans="1:72" s="69" customFormat="1" ht="60" x14ac:dyDescent="0.25">
      <c r="A138" s="60" t="s">
        <v>446</v>
      </c>
      <c r="B138" s="118" t="s">
        <v>13</v>
      </c>
      <c r="C138" s="119" t="s">
        <v>14</v>
      </c>
      <c r="D138" s="60" t="s">
        <v>267</v>
      </c>
      <c r="E138" s="61" t="s">
        <v>269</v>
      </c>
      <c r="F138" s="61" t="s">
        <v>587</v>
      </c>
      <c r="G138" s="120">
        <v>1905</v>
      </c>
      <c r="H138" s="63" t="s">
        <v>201</v>
      </c>
      <c r="I138" s="119" t="s">
        <v>724</v>
      </c>
      <c r="J138" s="60" t="s">
        <v>1665</v>
      </c>
      <c r="K138" s="60" t="s">
        <v>1444</v>
      </c>
      <c r="L138" s="60" t="s">
        <v>1034</v>
      </c>
      <c r="M138" s="119">
        <v>1905021</v>
      </c>
      <c r="N138" s="119" t="s">
        <v>1035</v>
      </c>
      <c r="O138" s="119">
        <v>190502100</v>
      </c>
      <c r="P138" s="64">
        <v>1</v>
      </c>
      <c r="Q138" s="64">
        <v>0.5</v>
      </c>
      <c r="R138" s="219">
        <f t="shared" si="52"/>
        <v>0.5</v>
      </c>
      <c r="S138" s="64">
        <v>1</v>
      </c>
      <c r="T138" s="64"/>
      <c r="U138" s="219">
        <f t="shared" si="53"/>
        <v>0</v>
      </c>
      <c r="V138" s="64">
        <v>1</v>
      </c>
      <c r="W138" s="64"/>
      <c r="X138" s="219">
        <f t="shared" si="54"/>
        <v>0</v>
      </c>
      <c r="Y138" s="64">
        <v>1</v>
      </c>
      <c r="Z138" s="64"/>
      <c r="AA138" s="219">
        <f t="shared" si="55"/>
        <v>0</v>
      </c>
      <c r="AB138" s="64">
        <f t="shared" si="61"/>
        <v>4</v>
      </c>
      <c r="AC138" s="238">
        <f t="shared" si="60"/>
        <v>0.5</v>
      </c>
      <c r="AD138" s="219">
        <f t="shared" si="56"/>
        <v>0.125</v>
      </c>
      <c r="AE138" s="60" t="s">
        <v>1275</v>
      </c>
      <c r="AF138" s="65" t="s">
        <v>1278</v>
      </c>
      <c r="AG138" s="65" t="s">
        <v>2177</v>
      </c>
      <c r="AH138" s="119" t="s">
        <v>1293</v>
      </c>
      <c r="AI138" s="60" t="s">
        <v>290</v>
      </c>
      <c r="AJ138" s="60"/>
      <c r="AK138" s="119" t="s">
        <v>196</v>
      </c>
      <c r="AL138" s="66" t="s">
        <v>2112</v>
      </c>
      <c r="AM138" s="123">
        <v>35000000</v>
      </c>
      <c r="AN138" s="67">
        <v>0</v>
      </c>
      <c r="AO138" s="67">
        <v>0</v>
      </c>
      <c r="AP138" s="67">
        <v>0</v>
      </c>
      <c r="AQ138" s="22">
        <f t="shared" si="57"/>
        <v>0</v>
      </c>
      <c r="AR138" s="22">
        <f t="shared" si="58"/>
        <v>0</v>
      </c>
      <c r="AS138" s="60"/>
      <c r="AT138" s="68"/>
      <c r="AU138" s="60"/>
      <c r="AV138" s="60"/>
      <c r="AW138" s="60"/>
      <c r="AX138" s="67">
        <v>0</v>
      </c>
      <c r="AY138" s="67">
        <v>0</v>
      </c>
      <c r="AZ138" s="67">
        <v>0</v>
      </c>
      <c r="BA138" s="123">
        <v>35000000</v>
      </c>
      <c r="BB138" s="67">
        <v>0</v>
      </c>
      <c r="BC138" s="67">
        <v>0</v>
      </c>
      <c r="BD138" s="67">
        <v>0</v>
      </c>
      <c r="BE138" s="67">
        <v>0</v>
      </c>
      <c r="BF138" s="67">
        <v>0</v>
      </c>
      <c r="BG138" s="67">
        <v>0</v>
      </c>
      <c r="BH138" s="67">
        <v>0</v>
      </c>
      <c r="BI138" s="67">
        <v>0</v>
      </c>
      <c r="BJ138" s="67">
        <v>0</v>
      </c>
      <c r="BK138" s="67">
        <v>0</v>
      </c>
      <c r="BL138" s="67">
        <v>0</v>
      </c>
      <c r="BM138" s="67">
        <v>0</v>
      </c>
      <c r="BN138" s="67">
        <f t="shared" si="59"/>
        <v>35000000</v>
      </c>
      <c r="BO138" s="130" t="s">
        <v>259</v>
      </c>
      <c r="BP138" s="130" t="s">
        <v>1267</v>
      </c>
      <c r="BQ138" s="321" t="s">
        <v>254</v>
      </c>
      <c r="BR138" s="130" t="s">
        <v>269</v>
      </c>
      <c r="BS138" s="321" t="s">
        <v>264</v>
      </c>
      <c r="BT138" s="130" t="s">
        <v>1248</v>
      </c>
    </row>
    <row r="139" spans="1:72" s="69" customFormat="1" ht="72" x14ac:dyDescent="0.25">
      <c r="A139" s="60" t="s">
        <v>447</v>
      </c>
      <c r="B139" s="118" t="s">
        <v>13</v>
      </c>
      <c r="C139" s="119" t="s">
        <v>14</v>
      </c>
      <c r="D139" s="60" t="s">
        <v>267</v>
      </c>
      <c r="E139" s="61" t="s">
        <v>269</v>
      </c>
      <c r="F139" s="61" t="s">
        <v>587</v>
      </c>
      <c r="G139" s="120">
        <v>1905</v>
      </c>
      <c r="H139" s="63" t="s">
        <v>201</v>
      </c>
      <c r="I139" s="119" t="s">
        <v>725</v>
      </c>
      <c r="J139" s="60" t="s">
        <v>1665</v>
      </c>
      <c r="K139" s="60" t="s">
        <v>1445</v>
      </c>
      <c r="L139" s="60" t="s">
        <v>1034</v>
      </c>
      <c r="M139" s="119">
        <v>1905021</v>
      </c>
      <c r="N139" s="119" t="s">
        <v>1035</v>
      </c>
      <c r="O139" s="119">
        <v>190502100</v>
      </c>
      <c r="P139" s="64">
        <v>1</v>
      </c>
      <c r="Q139" s="64">
        <v>0</v>
      </c>
      <c r="R139" s="219">
        <f t="shared" si="52"/>
        <v>0</v>
      </c>
      <c r="S139" s="64">
        <v>1</v>
      </c>
      <c r="T139" s="64"/>
      <c r="U139" s="219">
        <f t="shared" si="53"/>
        <v>0</v>
      </c>
      <c r="V139" s="64">
        <v>1</v>
      </c>
      <c r="W139" s="64"/>
      <c r="X139" s="219">
        <f t="shared" si="54"/>
        <v>0</v>
      </c>
      <c r="Y139" s="64">
        <v>1</v>
      </c>
      <c r="Z139" s="64"/>
      <c r="AA139" s="219">
        <f t="shared" si="55"/>
        <v>0</v>
      </c>
      <c r="AB139" s="64">
        <f t="shared" si="61"/>
        <v>4</v>
      </c>
      <c r="AC139" s="238">
        <f t="shared" si="60"/>
        <v>0</v>
      </c>
      <c r="AD139" s="219">
        <f t="shared" si="56"/>
        <v>0</v>
      </c>
      <c r="AE139" s="60" t="s">
        <v>1275</v>
      </c>
      <c r="AF139" s="65" t="s">
        <v>1278</v>
      </c>
      <c r="AG139" s="65" t="s">
        <v>2177</v>
      </c>
      <c r="AH139" s="119" t="s">
        <v>1294</v>
      </c>
      <c r="AI139" s="60" t="s">
        <v>290</v>
      </c>
      <c r="AJ139" s="60"/>
      <c r="AK139" s="119" t="s">
        <v>198</v>
      </c>
      <c r="AL139" s="66" t="s">
        <v>2112</v>
      </c>
      <c r="AM139" s="67">
        <v>14150000</v>
      </c>
      <c r="AN139" s="67">
        <v>0</v>
      </c>
      <c r="AO139" s="67">
        <v>0</v>
      </c>
      <c r="AP139" s="67">
        <v>0</v>
      </c>
      <c r="AQ139" s="22">
        <f t="shared" si="57"/>
        <v>0</v>
      </c>
      <c r="AR139" s="22">
        <f t="shared" si="58"/>
        <v>0</v>
      </c>
      <c r="AS139" s="60"/>
      <c r="AT139" s="68"/>
      <c r="AU139" s="60"/>
      <c r="AV139" s="60"/>
      <c r="AW139" s="60"/>
      <c r="AX139" s="67">
        <v>0</v>
      </c>
      <c r="AY139" s="67">
        <v>0</v>
      </c>
      <c r="AZ139" s="67">
        <v>0</v>
      </c>
      <c r="BA139" s="67">
        <v>14150000</v>
      </c>
      <c r="BB139" s="67">
        <v>0</v>
      </c>
      <c r="BC139" s="67">
        <v>0</v>
      </c>
      <c r="BD139" s="67">
        <v>0</v>
      </c>
      <c r="BE139" s="67">
        <v>0</v>
      </c>
      <c r="BF139" s="67">
        <v>0</v>
      </c>
      <c r="BG139" s="67">
        <v>0</v>
      </c>
      <c r="BH139" s="67">
        <v>0</v>
      </c>
      <c r="BI139" s="67">
        <v>0</v>
      </c>
      <c r="BJ139" s="67">
        <v>0</v>
      </c>
      <c r="BK139" s="67">
        <v>0</v>
      </c>
      <c r="BL139" s="67">
        <v>0</v>
      </c>
      <c r="BM139" s="67">
        <v>0</v>
      </c>
      <c r="BN139" s="67">
        <f t="shared" si="59"/>
        <v>14150000</v>
      </c>
      <c r="BO139" s="130" t="s">
        <v>259</v>
      </c>
      <c r="BP139" s="130" t="s">
        <v>1267</v>
      </c>
      <c r="BQ139" s="321" t="s">
        <v>254</v>
      </c>
      <c r="BR139" s="130" t="s">
        <v>269</v>
      </c>
      <c r="BS139" s="321" t="s">
        <v>264</v>
      </c>
      <c r="BT139" s="130" t="s">
        <v>1248</v>
      </c>
    </row>
    <row r="140" spans="1:72" s="69" customFormat="1" ht="48" x14ac:dyDescent="0.25">
      <c r="A140" s="60" t="s">
        <v>448</v>
      </c>
      <c r="B140" s="61" t="s">
        <v>13</v>
      </c>
      <c r="C140" s="61" t="s">
        <v>1204</v>
      </c>
      <c r="D140" s="60" t="s">
        <v>267</v>
      </c>
      <c r="E140" s="124" t="s">
        <v>269</v>
      </c>
      <c r="F140" s="124" t="s">
        <v>12</v>
      </c>
      <c r="G140" s="124">
        <v>1906</v>
      </c>
      <c r="H140" s="121" t="s">
        <v>201</v>
      </c>
      <c r="I140" s="125" t="s">
        <v>726</v>
      </c>
      <c r="J140" s="60" t="s">
        <v>1656</v>
      </c>
      <c r="K140" s="61" t="s">
        <v>1446</v>
      </c>
      <c r="L140" s="61" t="s">
        <v>1041</v>
      </c>
      <c r="M140" s="124">
        <v>1906044</v>
      </c>
      <c r="N140" s="124" t="s">
        <v>1042</v>
      </c>
      <c r="O140" s="124">
        <v>190604400</v>
      </c>
      <c r="P140" s="122">
        <v>20846</v>
      </c>
      <c r="Q140" s="64">
        <v>21136</v>
      </c>
      <c r="R140" s="219">
        <f t="shared" si="52"/>
        <v>1.0139115417825961</v>
      </c>
      <c r="S140" s="122">
        <v>20846</v>
      </c>
      <c r="T140" s="64"/>
      <c r="U140" s="219">
        <f t="shared" si="53"/>
        <v>0</v>
      </c>
      <c r="V140" s="122">
        <v>20846</v>
      </c>
      <c r="W140" s="64"/>
      <c r="X140" s="219">
        <f t="shared" si="54"/>
        <v>0</v>
      </c>
      <c r="Y140" s="122">
        <v>20846</v>
      </c>
      <c r="Z140" s="64"/>
      <c r="AA140" s="219">
        <f t="shared" si="55"/>
        <v>0</v>
      </c>
      <c r="AB140" s="122">
        <v>20846</v>
      </c>
      <c r="AC140" s="238">
        <f t="shared" si="60"/>
        <v>21136</v>
      </c>
      <c r="AD140" s="219">
        <f t="shared" si="56"/>
        <v>1.0139115417825961</v>
      </c>
      <c r="AE140" s="60" t="s">
        <v>1276</v>
      </c>
      <c r="AF140" s="65" t="s">
        <v>1277</v>
      </c>
      <c r="AG140" s="65" t="s">
        <v>2177</v>
      </c>
      <c r="AH140" s="125" t="s">
        <v>1295</v>
      </c>
      <c r="AI140" s="60" t="s">
        <v>290</v>
      </c>
      <c r="AJ140" s="60"/>
      <c r="AK140" s="66" t="s">
        <v>2096</v>
      </c>
      <c r="AL140" s="66" t="s">
        <v>2115</v>
      </c>
      <c r="AM140" s="67">
        <f>11240163941+14454640664+336169856+2520406781</f>
        <v>28551381242</v>
      </c>
      <c r="AN140" s="67">
        <v>0</v>
      </c>
      <c r="AO140" s="67">
        <v>0</v>
      </c>
      <c r="AP140" s="67">
        <v>0</v>
      </c>
      <c r="AQ140" s="22">
        <f t="shared" si="57"/>
        <v>0</v>
      </c>
      <c r="AR140" s="22">
        <f t="shared" si="58"/>
        <v>0</v>
      </c>
      <c r="AS140" s="60"/>
      <c r="AT140" s="68"/>
      <c r="AU140" s="60"/>
      <c r="AV140" s="60"/>
      <c r="AW140" s="60"/>
      <c r="AX140" s="67">
        <v>0</v>
      </c>
      <c r="AY140" s="67">
        <v>0</v>
      </c>
      <c r="AZ140" s="67">
        <v>0</v>
      </c>
      <c r="BA140" s="67">
        <v>11240163941</v>
      </c>
      <c r="BB140" s="67">
        <v>0</v>
      </c>
      <c r="BC140" s="67">
        <v>0</v>
      </c>
      <c r="BD140" s="67">
        <v>0</v>
      </c>
      <c r="BE140" s="67">
        <v>0</v>
      </c>
      <c r="BF140" s="67">
        <v>0</v>
      </c>
      <c r="BG140" s="67">
        <v>0</v>
      </c>
      <c r="BH140" s="67">
        <v>0</v>
      </c>
      <c r="BI140" s="67">
        <v>0</v>
      </c>
      <c r="BJ140" s="67">
        <v>0</v>
      </c>
      <c r="BK140" s="67">
        <v>2520406781</v>
      </c>
      <c r="BL140" s="67">
        <v>0</v>
      </c>
      <c r="BM140" s="67">
        <f>14454640664+336169856</f>
        <v>14790810520</v>
      </c>
      <c r="BN140" s="67">
        <f t="shared" si="59"/>
        <v>28551381242</v>
      </c>
      <c r="BO140" s="130" t="s">
        <v>259</v>
      </c>
      <c r="BP140" s="130" t="s">
        <v>1267</v>
      </c>
      <c r="BQ140" s="162" t="s">
        <v>254</v>
      </c>
      <c r="BR140" s="130" t="s">
        <v>269</v>
      </c>
      <c r="BS140" s="162" t="s">
        <v>264</v>
      </c>
      <c r="BT140" s="130" t="s">
        <v>1249</v>
      </c>
    </row>
    <row r="141" spans="1:72" s="69" customFormat="1" ht="48" x14ac:dyDescent="0.25">
      <c r="A141" s="70" t="s">
        <v>449</v>
      </c>
      <c r="B141" s="126" t="s">
        <v>7</v>
      </c>
      <c r="C141" s="126" t="s">
        <v>13</v>
      </c>
      <c r="D141" s="70" t="s">
        <v>267</v>
      </c>
      <c r="E141" s="71" t="s">
        <v>269</v>
      </c>
      <c r="F141" s="127" t="s">
        <v>12</v>
      </c>
      <c r="G141" s="127">
        <v>1906</v>
      </c>
      <c r="H141" s="128" t="s">
        <v>201</v>
      </c>
      <c r="I141" s="71" t="s">
        <v>727</v>
      </c>
      <c r="J141" s="70" t="s">
        <v>1657</v>
      </c>
      <c r="K141" s="71" t="s">
        <v>1447</v>
      </c>
      <c r="L141" s="71" t="s">
        <v>1043</v>
      </c>
      <c r="M141" s="117">
        <v>1906001</v>
      </c>
      <c r="N141" s="126" t="s">
        <v>1044</v>
      </c>
      <c r="O141" s="117">
        <v>190600100</v>
      </c>
      <c r="P141" s="129">
        <v>0.2</v>
      </c>
      <c r="Q141" s="97">
        <v>0</v>
      </c>
      <c r="R141" s="220">
        <f t="shared" si="52"/>
        <v>0</v>
      </c>
      <c r="S141" s="129">
        <v>0.8</v>
      </c>
      <c r="T141" s="97"/>
      <c r="U141" s="220">
        <f t="shared" si="53"/>
        <v>0</v>
      </c>
      <c r="V141" s="129">
        <v>0</v>
      </c>
      <c r="W141" s="97"/>
      <c r="X141" s="220">
        <f t="shared" si="54"/>
        <v>0</v>
      </c>
      <c r="Y141" s="129">
        <v>0</v>
      </c>
      <c r="Z141" s="97"/>
      <c r="AA141" s="220">
        <f t="shared" si="55"/>
        <v>0</v>
      </c>
      <c r="AB141" s="97">
        <f>P141+S141+V141+Y141</f>
        <v>1</v>
      </c>
      <c r="AC141" s="240">
        <f t="shared" si="60"/>
        <v>0</v>
      </c>
      <c r="AD141" s="220">
        <f t="shared" si="56"/>
        <v>0</v>
      </c>
      <c r="AE141" s="71" t="s">
        <v>2143</v>
      </c>
      <c r="AF141" s="75" t="s">
        <v>1204</v>
      </c>
      <c r="AG141" s="75" t="s">
        <v>1204</v>
      </c>
      <c r="AH141" s="71" t="s">
        <v>1273</v>
      </c>
      <c r="AI141" s="70" t="s">
        <v>1211</v>
      </c>
      <c r="AJ141" s="70"/>
      <c r="AK141" s="76" t="s">
        <v>2143</v>
      </c>
      <c r="AL141" s="76" t="s">
        <v>1204</v>
      </c>
      <c r="AM141" s="77">
        <v>0</v>
      </c>
      <c r="AN141" s="77">
        <v>0</v>
      </c>
      <c r="AO141" s="77">
        <v>0</v>
      </c>
      <c r="AP141" s="77">
        <v>0</v>
      </c>
      <c r="AQ141" s="23" t="e">
        <f t="shared" si="57"/>
        <v>#DIV/0!</v>
      </c>
      <c r="AR141" s="23" t="e">
        <f t="shared" si="58"/>
        <v>#DIV/0!</v>
      </c>
      <c r="AS141" s="70"/>
      <c r="AT141" s="78"/>
      <c r="AU141" s="70"/>
      <c r="AV141" s="70"/>
      <c r="AW141" s="70"/>
      <c r="AX141" s="77">
        <v>0</v>
      </c>
      <c r="AY141" s="77">
        <v>0</v>
      </c>
      <c r="AZ141" s="77">
        <v>0</v>
      </c>
      <c r="BA141" s="77">
        <v>0</v>
      </c>
      <c r="BB141" s="77">
        <v>0</v>
      </c>
      <c r="BC141" s="77">
        <v>0</v>
      </c>
      <c r="BD141" s="77">
        <v>0</v>
      </c>
      <c r="BE141" s="77">
        <v>0</v>
      </c>
      <c r="BF141" s="77">
        <v>0</v>
      </c>
      <c r="BG141" s="77">
        <v>0</v>
      </c>
      <c r="BH141" s="77">
        <v>0</v>
      </c>
      <c r="BI141" s="77">
        <v>0</v>
      </c>
      <c r="BJ141" s="77">
        <v>0</v>
      </c>
      <c r="BK141" s="77">
        <v>0</v>
      </c>
      <c r="BL141" s="77">
        <v>0</v>
      </c>
      <c r="BM141" s="77">
        <v>0</v>
      </c>
      <c r="BN141" s="77">
        <f t="shared" si="59"/>
        <v>0</v>
      </c>
      <c r="BO141" s="130" t="s">
        <v>259</v>
      </c>
      <c r="BP141" s="130" t="s">
        <v>1267</v>
      </c>
      <c r="BQ141" s="162" t="s">
        <v>254</v>
      </c>
      <c r="BR141" s="130" t="s">
        <v>269</v>
      </c>
      <c r="BS141" s="162" t="s">
        <v>264</v>
      </c>
      <c r="BT141" s="130" t="s">
        <v>1249</v>
      </c>
    </row>
    <row r="142" spans="1:72" s="69" customFormat="1" ht="36" x14ac:dyDescent="0.25">
      <c r="A142" s="70" t="s">
        <v>450</v>
      </c>
      <c r="B142" s="126" t="s">
        <v>13</v>
      </c>
      <c r="C142" s="126" t="s">
        <v>7</v>
      </c>
      <c r="D142" s="70" t="s">
        <v>267</v>
      </c>
      <c r="E142" s="71" t="s">
        <v>269</v>
      </c>
      <c r="F142" s="127" t="s">
        <v>12</v>
      </c>
      <c r="G142" s="127">
        <v>1906</v>
      </c>
      <c r="H142" s="128" t="s">
        <v>201</v>
      </c>
      <c r="I142" s="71" t="s">
        <v>728</v>
      </c>
      <c r="J142" s="70" t="s">
        <v>1658</v>
      </c>
      <c r="K142" s="71" t="s">
        <v>1448</v>
      </c>
      <c r="L142" s="71" t="s">
        <v>1045</v>
      </c>
      <c r="M142" s="117">
        <v>1906005</v>
      </c>
      <c r="N142" s="126" t="s">
        <v>1046</v>
      </c>
      <c r="O142" s="117">
        <v>190600500</v>
      </c>
      <c r="P142" s="129">
        <v>0.2</v>
      </c>
      <c r="Q142" s="97">
        <v>0</v>
      </c>
      <c r="R142" s="220">
        <f t="shared" si="52"/>
        <v>0</v>
      </c>
      <c r="S142" s="129">
        <v>0.8</v>
      </c>
      <c r="T142" s="97"/>
      <c r="U142" s="220">
        <f t="shared" si="53"/>
        <v>0</v>
      </c>
      <c r="V142" s="129">
        <v>0</v>
      </c>
      <c r="W142" s="97"/>
      <c r="X142" s="220">
        <f t="shared" si="54"/>
        <v>0</v>
      </c>
      <c r="Y142" s="129">
        <v>0</v>
      </c>
      <c r="Z142" s="97"/>
      <c r="AA142" s="220">
        <f t="shared" si="55"/>
        <v>0</v>
      </c>
      <c r="AB142" s="97">
        <f>P142+S142+V142+Y142</f>
        <v>1</v>
      </c>
      <c r="AC142" s="240">
        <f t="shared" si="60"/>
        <v>0</v>
      </c>
      <c r="AD142" s="220">
        <f t="shared" si="56"/>
        <v>0</v>
      </c>
      <c r="AE142" s="71" t="s">
        <v>2143</v>
      </c>
      <c r="AF142" s="75" t="s">
        <v>1204</v>
      </c>
      <c r="AG142" s="75" t="s">
        <v>1204</v>
      </c>
      <c r="AH142" s="71" t="s">
        <v>1272</v>
      </c>
      <c r="AI142" s="70" t="s">
        <v>290</v>
      </c>
      <c r="AJ142" s="70"/>
      <c r="AK142" s="76" t="s">
        <v>2143</v>
      </c>
      <c r="AL142" s="76" t="s">
        <v>1204</v>
      </c>
      <c r="AM142" s="77">
        <v>0</v>
      </c>
      <c r="AN142" s="77">
        <v>0</v>
      </c>
      <c r="AO142" s="77">
        <v>0</v>
      </c>
      <c r="AP142" s="77">
        <v>0</v>
      </c>
      <c r="AQ142" s="23" t="e">
        <f t="shared" si="57"/>
        <v>#DIV/0!</v>
      </c>
      <c r="AR142" s="23" t="e">
        <f t="shared" si="58"/>
        <v>#DIV/0!</v>
      </c>
      <c r="AS142" s="70"/>
      <c r="AT142" s="78"/>
      <c r="AU142" s="70"/>
      <c r="AV142" s="70"/>
      <c r="AW142" s="70"/>
      <c r="AX142" s="77">
        <v>0</v>
      </c>
      <c r="AY142" s="77">
        <v>0</v>
      </c>
      <c r="AZ142" s="77">
        <v>0</v>
      </c>
      <c r="BA142" s="77">
        <v>0</v>
      </c>
      <c r="BB142" s="77">
        <v>0</v>
      </c>
      <c r="BC142" s="77">
        <v>0</v>
      </c>
      <c r="BD142" s="77">
        <v>0</v>
      </c>
      <c r="BE142" s="77">
        <v>0</v>
      </c>
      <c r="BF142" s="77">
        <v>0</v>
      </c>
      <c r="BG142" s="77">
        <v>0</v>
      </c>
      <c r="BH142" s="77">
        <v>0</v>
      </c>
      <c r="BI142" s="77">
        <v>0</v>
      </c>
      <c r="BJ142" s="77">
        <v>0</v>
      </c>
      <c r="BK142" s="77">
        <v>0</v>
      </c>
      <c r="BL142" s="77">
        <v>0</v>
      </c>
      <c r="BM142" s="77">
        <v>0</v>
      </c>
      <c r="BN142" s="77">
        <f t="shared" si="59"/>
        <v>0</v>
      </c>
      <c r="BO142" s="130" t="s">
        <v>259</v>
      </c>
      <c r="BP142" s="130" t="s">
        <v>1267</v>
      </c>
      <c r="BQ142" s="162" t="s">
        <v>254</v>
      </c>
      <c r="BR142" s="130" t="s">
        <v>269</v>
      </c>
      <c r="BS142" s="162" t="s">
        <v>264</v>
      </c>
      <c r="BT142" s="130" t="s">
        <v>1249</v>
      </c>
    </row>
    <row r="143" spans="1:72" s="69" customFormat="1" ht="72" x14ac:dyDescent="0.25">
      <c r="A143" s="60" t="s">
        <v>451</v>
      </c>
      <c r="B143" s="60" t="s">
        <v>13</v>
      </c>
      <c r="C143" s="60" t="s">
        <v>7</v>
      </c>
      <c r="D143" s="60" t="s">
        <v>267</v>
      </c>
      <c r="E143" s="61" t="s">
        <v>276</v>
      </c>
      <c r="F143" s="61" t="s">
        <v>38</v>
      </c>
      <c r="G143" s="62">
        <v>2201</v>
      </c>
      <c r="H143" s="63" t="s">
        <v>201</v>
      </c>
      <c r="I143" s="60" t="s">
        <v>1678</v>
      </c>
      <c r="J143" s="60" t="s">
        <v>1677</v>
      </c>
      <c r="K143" s="60" t="s">
        <v>1449</v>
      </c>
      <c r="L143" s="60" t="s">
        <v>1047</v>
      </c>
      <c r="M143" s="62">
        <v>2201001</v>
      </c>
      <c r="N143" s="60" t="s">
        <v>1048</v>
      </c>
      <c r="O143" s="62">
        <v>220100100</v>
      </c>
      <c r="P143" s="64">
        <v>0</v>
      </c>
      <c r="Q143" s="238"/>
      <c r="R143" s="219" t="e">
        <f t="shared" si="52"/>
        <v>#DIV/0!</v>
      </c>
      <c r="S143" s="64">
        <v>1</v>
      </c>
      <c r="T143" s="238"/>
      <c r="U143" s="219">
        <f t="shared" si="53"/>
        <v>0</v>
      </c>
      <c r="V143" s="64">
        <v>0</v>
      </c>
      <c r="W143" s="238"/>
      <c r="X143" s="219" t="e">
        <f t="shared" si="54"/>
        <v>#DIV/0!</v>
      </c>
      <c r="Y143" s="64">
        <v>0</v>
      </c>
      <c r="Z143" s="238"/>
      <c r="AA143" s="219">
        <f t="shared" si="55"/>
        <v>0</v>
      </c>
      <c r="AB143" s="238">
        <f>P143+S143+V143+Y143</f>
        <v>1</v>
      </c>
      <c r="AC143" s="238">
        <f t="shared" si="60"/>
        <v>0</v>
      </c>
      <c r="AD143" s="219">
        <f t="shared" si="56"/>
        <v>0</v>
      </c>
      <c r="AE143" s="60" t="s">
        <v>1844</v>
      </c>
      <c r="AF143" s="60" t="s">
        <v>29</v>
      </c>
      <c r="AG143" s="65" t="s">
        <v>2177</v>
      </c>
      <c r="AH143" s="60" t="s">
        <v>1859</v>
      </c>
      <c r="AI143" s="60" t="s">
        <v>287</v>
      </c>
      <c r="AJ143" s="60"/>
      <c r="AK143" s="66" t="s">
        <v>1848</v>
      </c>
      <c r="AL143" s="66" t="s">
        <v>2116</v>
      </c>
      <c r="AM143" s="67">
        <f>30000000+20000000</f>
        <v>50000000</v>
      </c>
      <c r="AN143" s="67">
        <v>0</v>
      </c>
      <c r="AO143" s="67">
        <v>0</v>
      </c>
      <c r="AP143" s="67">
        <v>0</v>
      </c>
      <c r="AQ143" s="22">
        <f t="shared" si="57"/>
        <v>0</v>
      </c>
      <c r="AR143" s="22">
        <f t="shared" si="58"/>
        <v>0</v>
      </c>
      <c r="AS143" s="60" t="s">
        <v>1858</v>
      </c>
      <c r="AT143" s="68"/>
      <c r="AU143" s="60"/>
      <c r="AV143" s="60"/>
      <c r="AW143" s="60"/>
      <c r="AX143" s="67">
        <v>0</v>
      </c>
      <c r="AY143" s="67">
        <v>0</v>
      </c>
      <c r="AZ143" s="67">
        <v>0</v>
      </c>
      <c r="BA143" s="67">
        <v>0</v>
      </c>
      <c r="BB143" s="67">
        <v>0</v>
      </c>
      <c r="BC143" s="67">
        <v>0</v>
      </c>
      <c r="BD143" s="67">
        <v>0</v>
      </c>
      <c r="BE143" s="67">
        <v>30000000</v>
      </c>
      <c r="BF143" s="67">
        <v>0</v>
      </c>
      <c r="BG143" s="67">
        <v>0</v>
      </c>
      <c r="BH143" s="67">
        <v>0</v>
      </c>
      <c r="BI143" s="67">
        <v>0</v>
      </c>
      <c r="BJ143" s="67">
        <v>0</v>
      </c>
      <c r="BK143" s="67">
        <v>0</v>
      </c>
      <c r="BL143" s="67">
        <v>0</v>
      </c>
      <c r="BM143" s="67">
        <v>20000000</v>
      </c>
      <c r="BN143" s="67">
        <f t="shared" si="59"/>
        <v>50000000</v>
      </c>
      <c r="BO143" s="239"/>
      <c r="BP143" s="239"/>
      <c r="BQ143" s="239" t="s">
        <v>254</v>
      </c>
      <c r="BR143" s="239" t="s">
        <v>276</v>
      </c>
      <c r="BS143" s="239" t="s">
        <v>270</v>
      </c>
      <c r="BT143" s="239"/>
    </row>
    <row r="144" spans="1:72" s="96" customFormat="1" ht="60" x14ac:dyDescent="0.25">
      <c r="A144" s="60" t="s">
        <v>452</v>
      </c>
      <c r="B144" s="60" t="s">
        <v>13</v>
      </c>
      <c r="C144" s="60" t="s">
        <v>1204</v>
      </c>
      <c r="D144" s="60" t="s">
        <v>267</v>
      </c>
      <c r="E144" s="61" t="s">
        <v>276</v>
      </c>
      <c r="F144" s="61" t="s">
        <v>38</v>
      </c>
      <c r="G144" s="62">
        <v>2201</v>
      </c>
      <c r="H144" s="63" t="s">
        <v>201</v>
      </c>
      <c r="I144" s="60" t="s">
        <v>729</v>
      </c>
      <c r="J144" s="60" t="s">
        <v>1667</v>
      </c>
      <c r="K144" s="60" t="s">
        <v>1450</v>
      </c>
      <c r="L144" s="60" t="s">
        <v>1047</v>
      </c>
      <c r="M144" s="62">
        <v>2201001</v>
      </c>
      <c r="N144" s="60" t="s">
        <v>1048</v>
      </c>
      <c r="O144" s="62">
        <v>220100100</v>
      </c>
      <c r="P144" s="64">
        <v>1</v>
      </c>
      <c r="Q144" s="238">
        <v>0</v>
      </c>
      <c r="R144" s="219">
        <f t="shared" si="52"/>
        <v>0</v>
      </c>
      <c r="S144" s="64">
        <v>1</v>
      </c>
      <c r="T144" s="238"/>
      <c r="U144" s="219">
        <f t="shared" si="53"/>
        <v>0</v>
      </c>
      <c r="V144" s="122">
        <v>1</v>
      </c>
      <c r="W144" s="238"/>
      <c r="X144" s="219">
        <f t="shared" si="54"/>
        <v>0</v>
      </c>
      <c r="Y144" s="122">
        <v>1</v>
      </c>
      <c r="Z144" s="238"/>
      <c r="AA144" s="219">
        <f t="shared" si="55"/>
        <v>0</v>
      </c>
      <c r="AB144" s="238">
        <v>1</v>
      </c>
      <c r="AC144" s="238">
        <f t="shared" si="60"/>
        <v>0</v>
      </c>
      <c r="AD144" s="219">
        <f t="shared" si="56"/>
        <v>0</v>
      </c>
      <c r="AE144" s="60" t="s">
        <v>1844</v>
      </c>
      <c r="AF144" s="60" t="s">
        <v>29</v>
      </c>
      <c r="AG144" s="65" t="s">
        <v>2177</v>
      </c>
      <c r="AH144" s="60" t="s">
        <v>1912</v>
      </c>
      <c r="AI144" s="60" t="s">
        <v>287</v>
      </c>
      <c r="AJ144" s="60"/>
      <c r="AK144" s="66" t="s">
        <v>1849</v>
      </c>
      <c r="AL144" s="66" t="s">
        <v>1795</v>
      </c>
      <c r="AM144" s="67">
        <v>55000000</v>
      </c>
      <c r="AN144" s="67">
        <v>0</v>
      </c>
      <c r="AO144" s="67">
        <v>0</v>
      </c>
      <c r="AP144" s="67">
        <v>0</v>
      </c>
      <c r="AQ144" s="22">
        <f t="shared" si="57"/>
        <v>0</v>
      </c>
      <c r="AR144" s="22">
        <f t="shared" si="58"/>
        <v>0</v>
      </c>
      <c r="AS144" s="60" t="s">
        <v>1850</v>
      </c>
      <c r="AT144" s="68"/>
      <c r="AU144" s="60"/>
      <c r="AV144" s="60"/>
      <c r="AW144" s="60"/>
      <c r="AX144" s="67">
        <v>55000000</v>
      </c>
      <c r="AY144" s="67">
        <v>0</v>
      </c>
      <c r="AZ144" s="67">
        <v>0</v>
      </c>
      <c r="BA144" s="67">
        <v>0</v>
      </c>
      <c r="BB144" s="67">
        <v>0</v>
      </c>
      <c r="BC144" s="67">
        <v>0</v>
      </c>
      <c r="BD144" s="67">
        <v>0</v>
      </c>
      <c r="BE144" s="67">
        <v>0</v>
      </c>
      <c r="BF144" s="67">
        <v>0</v>
      </c>
      <c r="BG144" s="67">
        <v>0</v>
      </c>
      <c r="BH144" s="67">
        <v>0</v>
      </c>
      <c r="BI144" s="67">
        <v>0</v>
      </c>
      <c r="BJ144" s="67">
        <v>0</v>
      </c>
      <c r="BK144" s="67">
        <v>0</v>
      </c>
      <c r="BL144" s="67">
        <v>0</v>
      </c>
      <c r="BM144" s="67">
        <v>0</v>
      </c>
      <c r="BN144" s="67">
        <f t="shared" si="59"/>
        <v>55000000</v>
      </c>
      <c r="BO144" s="239"/>
      <c r="BP144" s="239"/>
      <c r="BQ144" s="239" t="s">
        <v>254</v>
      </c>
      <c r="BR144" s="239" t="s">
        <v>276</v>
      </c>
      <c r="BS144" s="239" t="s">
        <v>270</v>
      </c>
      <c r="BT144" s="239"/>
    </row>
    <row r="145" spans="1:72" s="98" customFormat="1" ht="72" x14ac:dyDescent="0.25">
      <c r="A145" s="70" t="s">
        <v>453</v>
      </c>
      <c r="B145" s="70" t="s">
        <v>13</v>
      </c>
      <c r="C145" s="70" t="s">
        <v>1204</v>
      </c>
      <c r="D145" s="70" t="s">
        <v>267</v>
      </c>
      <c r="E145" s="71" t="s">
        <v>276</v>
      </c>
      <c r="F145" s="71" t="s">
        <v>38</v>
      </c>
      <c r="G145" s="72">
        <v>2201</v>
      </c>
      <c r="H145" s="111" t="s">
        <v>201</v>
      </c>
      <c r="I145" s="70" t="s">
        <v>730</v>
      </c>
      <c r="J145" s="70" t="s">
        <v>1668</v>
      </c>
      <c r="K145" s="70" t="s">
        <v>1451</v>
      </c>
      <c r="L145" s="70" t="s">
        <v>45</v>
      </c>
      <c r="M145" s="72">
        <v>2201069</v>
      </c>
      <c r="N145" s="70" t="s">
        <v>46</v>
      </c>
      <c r="O145" s="72">
        <v>220106900</v>
      </c>
      <c r="P145" s="97">
        <v>0</v>
      </c>
      <c r="Q145" s="240">
        <v>0</v>
      </c>
      <c r="R145" s="220" t="e">
        <f t="shared" si="52"/>
        <v>#DIV/0!</v>
      </c>
      <c r="S145" s="97">
        <v>5</v>
      </c>
      <c r="T145" s="240"/>
      <c r="U145" s="220">
        <f t="shared" si="53"/>
        <v>0</v>
      </c>
      <c r="V145" s="97">
        <v>15</v>
      </c>
      <c r="W145" s="240"/>
      <c r="X145" s="220" t="e">
        <f t="shared" si="54"/>
        <v>#DIV/0!</v>
      </c>
      <c r="Y145" s="97">
        <v>10</v>
      </c>
      <c r="Z145" s="240"/>
      <c r="AA145" s="220">
        <f t="shared" si="55"/>
        <v>0</v>
      </c>
      <c r="AB145" s="240">
        <f>P145+S145+V145+Y145</f>
        <v>30</v>
      </c>
      <c r="AC145" s="240">
        <f t="shared" si="60"/>
        <v>0</v>
      </c>
      <c r="AD145" s="220">
        <f t="shared" si="56"/>
        <v>0</v>
      </c>
      <c r="AE145" s="71" t="s">
        <v>2143</v>
      </c>
      <c r="AF145" s="75" t="s">
        <v>1204</v>
      </c>
      <c r="AG145" s="75" t="s">
        <v>1204</v>
      </c>
      <c r="AH145" s="70" t="s">
        <v>1853</v>
      </c>
      <c r="AI145" s="70" t="s">
        <v>287</v>
      </c>
      <c r="AJ145" s="70"/>
      <c r="AK145" s="76" t="s">
        <v>2143</v>
      </c>
      <c r="AL145" s="76" t="s">
        <v>1204</v>
      </c>
      <c r="AM145" s="77">
        <v>0</v>
      </c>
      <c r="AN145" s="77">
        <v>0</v>
      </c>
      <c r="AO145" s="77">
        <v>0</v>
      </c>
      <c r="AP145" s="77">
        <v>0</v>
      </c>
      <c r="AQ145" s="23" t="e">
        <f t="shared" si="57"/>
        <v>#DIV/0!</v>
      </c>
      <c r="AR145" s="23" t="e">
        <f t="shared" si="58"/>
        <v>#DIV/0!</v>
      </c>
      <c r="AS145" s="70" t="s">
        <v>1854</v>
      </c>
      <c r="AT145" s="78"/>
      <c r="AU145" s="70"/>
      <c r="AV145" s="70"/>
      <c r="AW145" s="70"/>
      <c r="AX145" s="77">
        <v>0</v>
      </c>
      <c r="AY145" s="77">
        <v>0</v>
      </c>
      <c r="AZ145" s="77">
        <v>0</v>
      </c>
      <c r="BA145" s="77">
        <v>0</v>
      </c>
      <c r="BB145" s="77">
        <v>0</v>
      </c>
      <c r="BC145" s="77">
        <v>0</v>
      </c>
      <c r="BD145" s="77">
        <v>0</v>
      </c>
      <c r="BE145" s="77">
        <v>0</v>
      </c>
      <c r="BF145" s="77">
        <v>0</v>
      </c>
      <c r="BG145" s="77">
        <v>0</v>
      </c>
      <c r="BH145" s="77">
        <v>0</v>
      </c>
      <c r="BI145" s="77">
        <v>0</v>
      </c>
      <c r="BJ145" s="77">
        <v>0</v>
      </c>
      <c r="BK145" s="77">
        <v>0</v>
      </c>
      <c r="BL145" s="77">
        <v>0</v>
      </c>
      <c r="BM145" s="77">
        <v>0</v>
      </c>
      <c r="BN145" s="77">
        <f t="shared" si="59"/>
        <v>0</v>
      </c>
      <c r="BO145" s="239"/>
      <c r="BP145" s="239"/>
      <c r="BQ145" s="239" t="s">
        <v>254</v>
      </c>
      <c r="BR145" s="239" t="s">
        <v>276</v>
      </c>
      <c r="BS145" s="239" t="s">
        <v>270</v>
      </c>
      <c r="BT145" s="239"/>
    </row>
    <row r="146" spans="1:72" s="69" customFormat="1" ht="48" x14ac:dyDescent="0.25">
      <c r="A146" s="254" t="s">
        <v>454</v>
      </c>
      <c r="B146" s="254" t="s">
        <v>13</v>
      </c>
      <c r="C146" s="254" t="s">
        <v>1204</v>
      </c>
      <c r="D146" s="254" t="s">
        <v>267</v>
      </c>
      <c r="E146" s="255" t="s">
        <v>276</v>
      </c>
      <c r="F146" s="255" t="s">
        <v>38</v>
      </c>
      <c r="G146" s="256">
        <v>2201</v>
      </c>
      <c r="H146" s="257" t="s">
        <v>200</v>
      </c>
      <c r="I146" s="254" t="s">
        <v>731</v>
      </c>
      <c r="J146" s="254" t="s">
        <v>1669</v>
      </c>
      <c r="K146" s="254" t="s">
        <v>1452</v>
      </c>
      <c r="L146" s="254" t="s">
        <v>1049</v>
      </c>
      <c r="M146" s="256">
        <v>2201035</v>
      </c>
      <c r="N146" s="254" t="s">
        <v>1050</v>
      </c>
      <c r="O146" s="256">
        <v>220103500</v>
      </c>
      <c r="P146" s="258">
        <v>1</v>
      </c>
      <c r="Q146" s="259">
        <v>0.3</v>
      </c>
      <c r="R146" s="223">
        <f t="shared" si="21"/>
        <v>0.3</v>
      </c>
      <c r="S146" s="258">
        <v>1</v>
      </c>
      <c r="T146" s="259"/>
      <c r="U146" s="223">
        <f t="shared" si="22"/>
        <v>0</v>
      </c>
      <c r="V146" s="258">
        <v>1</v>
      </c>
      <c r="W146" s="259"/>
      <c r="X146" s="223">
        <f t="shared" si="23"/>
        <v>0</v>
      </c>
      <c r="Y146" s="258">
        <v>1</v>
      </c>
      <c r="Z146" s="259"/>
      <c r="AA146" s="223">
        <f t="shared" si="24"/>
        <v>0</v>
      </c>
      <c r="AB146" s="259">
        <v>1</v>
      </c>
      <c r="AC146" s="259">
        <f t="shared" si="25"/>
        <v>0.3</v>
      </c>
      <c r="AD146" s="223">
        <f t="shared" si="26"/>
        <v>0.3</v>
      </c>
      <c r="AE146" s="260" t="s">
        <v>200</v>
      </c>
      <c r="AF146" s="260" t="s">
        <v>1204</v>
      </c>
      <c r="AG146" s="260" t="s">
        <v>1204</v>
      </c>
      <c r="AH146" s="254"/>
      <c r="AI146" s="254" t="s">
        <v>287</v>
      </c>
      <c r="AJ146" s="254"/>
      <c r="AK146" s="261" t="s">
        <v>200</v>
      </c>
      <c r="AL146" s="261" t="s">
        <v>1204</v>
      </c>
      <c r="AM146" s="262">
        <v>0</v>
      </c>
      <c r="AN146" s="262">
        <v>0</v>
      </c>
      <c r="AO146" s="262">
        <v>0</v>
      </c>
      <c r="AP146" s="262">
        <v>0</v>
      </c>
      <c r="AQ146" s="263" t="s">
        <v>1204</v>
      </c>
      <c r="AR146" s="263" t="s">
        <v>1204</v>
      </c>
      <c r="AS146" s="254" t="s">
        <v>1204</v>
      </c>
      <c r="AT146" s="264"/>
      <c r="AU146" s="254"/>
      <c r="AV146" s="254"/>
      <c r="AW146" s="254"/>
      <c r="AX146" s="262">
        <v>0</v>
      </c>
      <c r="AY146" s="262">
        <v>0</v>
      </c>
      <c r="AZ146" s="262">
        <v>0</v>
      </c>
      <c r="BA146" s="262">
        <v>0</v>
      </c>
      <c r="BB146" s="262">
        <v>0</v>
      </c>
      <c r="BC146" s="262">
        <v>0</v>
      </c>
      <c r="BD146" s="262">
        <v>0</v>
      </c>
      <c r="BE146" s="262">
        <v>0</v>
      </c>
      <c r="BF146" s="262">
        <v>0</v>
      </c>
      <c r="BG146" s="262">
        <v>0</v>
      </c>
      <c r="BH146" s="262">
        <v>0</v>
      </c>
      <c r="BI146" s="262">
        <v>0</v>
      </c>
      <c r="BJ146" s="262">
        <v>0</v>
      </c>
      <c r="BK146" s="262">
        <v>0</v>
      </c>
      <c r="BL146" s="262">
        <v>0</v>
      </c>
      <c r="BM146" s="262">
        <v>0</v>
      </c>
      <c r="BN146" s="262">
        <f t="shared" si="27"/>
        <v>0</v>
      </c>
      <c r="BO146" s="254"/>
      <c r="BP146" s="254"/>
      <c r="BQ146" s="254" t="s">
        <v>254</v>
      </c>
      <c r="BR146" s="254" t="s">
        <v>276</v>
      </c>
      <c r="BS146" s="254" t="s">
        <v>270</v>
      </c>
      <c r="BT146" s="254"/>
    </row>
    <row r="147" spans="1:72" s="69" customFormat="1" ht="108" x14ac:dyDescent="0.25">
      <c r="A147" s="254" t="s">
        <v>455</v>
      </c>
      <c r="B147" s="254" t="s">
        <v>13</v>
      </c>
      <c r="C147" s="254" t="s">
        <v>1204</v>
      </c>
      <c r="D147" s="254" t="s">
        <v>267</v>
      </c>
      <c r="E147" s="255" t="s">
        <v>276</v>
      </c>
      <c r="F147" s="255" t="s">
        <v>38</v>
      </c>
      <c r="G147" s="256">
        <v>2201</v>
      </c>
      <c r="H147" s="257" t="s">
        <v>200</v>
      </c>
      <c r="I147" s="265" t="s">
        <v>732</v>
      </c>
      <c r="J147" s="254" t="s">
        <v>1669</v>
      </c>
      <c r="K147" s="254" t="s">
        <v>1453</v>
      </c>
      <c r="L147" s="254" t="s">
        <v>1051</v>
      </c>
      <c r="M147" s="256">
        <v>2201046</v>
      </c>
      <c r="N147" s="254" t="s">
        <v>1052</v>
      </c>
      <c r="O147" s="256">
        <v>220104600</v>
      </c>
      <c r="P147" s="258">
        <v>1</v>
      </c>
      <c r="Q147" s="259">
        <v>0.3</v>
      </c>
      <c r="R147" s="223">
        <f t="shared" si="21"/>
        <v>0.3</v>
      </c>
      <c r="S147" s="258">
        <v>1</v>
      </c>
      <c r="T147" s="259"/>
      <c r="U147" s="223">
        <f t="shared" si="22"/>
        <v>0</v>
      </c>
      <c r="V147" s="258">
        <v>1</v>
      </c>
      <c r="W147" s="259"/>
      <c r="X147" s="223">
        <f t="shared" si="23"/>
        <v>0</v>
      </c>
      <c r="Y147" s="258">
        <v>1</v>
      </c>
      <c r="Z147" s="259"/>
      <c r="AA147" s="223">
        <f t="shared" si="24"/>
        <v>0</v>
      </c>
      <c r="AB147" s="259">
        <v>1</v>
      </c>
      <c r="AC147" s="259">
        <f t="shared" si="25"/>
        <v>0.3</v>
      </c>
      <c r="AD147" s="223">
        <f t="shared" si="26"/>
        <v>0.3</v>
      </c>
      <c r="AE147" s="260" t="s">
        <v>200</v>
      </c>
      <c r="AF147" s="260" t="s">
        <v>1204</v>
      </c>
      <c r="AG147" s="260" t="s">
        <v>1204</v>
      </c>
      <c r="AH147" s="254"/>
      <c r="AI147" s="254" t="s">
        <v>287</v>
      </c>
      <c r="AJ147" s="254"/>
      <c r="AK147" s="261" t="s">
        <v>200</v>
      </c>
      <c r="AL147" s="261" t="s">
        <v>1204</v>
      </c>
      <c r="AM147" s="262">
        <v>0</v>
      </c>
      <c r="AN147" s="262">
        <v>0</v>
      </c>
      <c r="AO147" s="262">
        <v>0</v>
      </c>
      <c r="AP147" s="262">
        <v>0</v>
      </c>
      <c r="AQ147" s="263" t="s">
        <v>1204</v>
      </c>
      <c r="AR147" s="263" t="s">
        <v>1204</v>
      </c>
      <c r="AS147" s="254" t="s">
        <v>1204</v>
      </c>
      <c r="AT147" s="264"/>
      <c r="AU147" s="254"/>
      <c r="AV147" s="254"/>
      <c r="AW147" s="254"/>
      <c r="AX147" s="262">
        <v>0</v>
      </c>
      <c r="AY147" s="262">
        <v>0</v>
      </c>
      <c r="AZ147" s="262">
        <v>0</v>
      </c>
      <c r="BA147" s="262">
        <v>0</v>
      </c>
      <c r="BB147" s="262">
        <v>0</v>
      </c>
      <c r="BC147" s="262">
        <v>0</v>
      </c>
      <c r="BD147" s="262">
        <v>0</v>
      </c>
      <c r="BE147" s="262">
        <v>0</v>
      </c>
      <c r="BF147" s="262">
        <v>0</v>
      </c>
      <c r="BG147" s="262">
        <v>0</v>
      </c>
      <c r="BH147" s="262">
        <v>0</v>
      </c>
      <c r="BI147" s="262">
        <v>0</v>
      </c>
      <c r="BJ147" s="262">
        <v>0</v>
      </c>
      <c r="BK147" s="262">
        <v>0</v>
      </c>
      <c r="BL147" s="262">
        <v>0</v>
      </c>
      <c r="BM147" s="262">
        <v>0</v>
      </c>
      <c r="BN147" s="262">
        <f t="shared" si="27"/>
        <v>0</v>
      </c>
      <c r="BO147" s="254"/>
      <c r="BP147" s="254"/>
      <c r="BQ147" s="254" t="s">
        <v>254</v>
      </c>
      <c r="BR147" s="254" t="s">
        <v>276</v>
      </c>
      <c r="BS147" s="254" t="s">
        <v>270</v>
      </c>
      <c r="BT147" s="254"/>
    </row>
    <row r="148" spans="1:72" s="69" customFormat="1" ht="48" x14ac:dyDescent="0.25">
      <c r="A148" s="254" t="s">
        <v>456</v>
      </c>
      <c r="B148" s="254" t="s">
        <v>13</v>
      </c>
      <c r="C148" s="254" t="s">
        <v>1204</v>
      </c>
      <c r="D148" s="254" t="s">
        <v>267</v>
      </c>
      <c r="E148" s="255" t="s">
        <v>276</v>
      </c>
      <c r="F148" s="255" t="s">
        <v>38</v>
      </c>
      <c r="G148" s="256">
        <v>2201</v>
      </c>
      <c r="H148" s="257" t="s">
        <v>200</v>
      </c>
      <c r="I148" s="254" t="s">
        <v>733</v>
      </c>
      <c r="J148" s="254" t="s">
        <v>1669</v>
      </c>
      <c r="K148" s="254" t="s">
        <v>1454</v>
      </c>
      <c r="L148" s="254" t="s">
        <v>1053</v>
      </c>
      <c r="M148" s="256">
        <v>2201050</v>
      </c>
      <c r="N148" s="254" t="s">
        <v>1054</v>
      </c>
      <c r="O148" s="256">
        <v>220105001</v>
      </c>
      <c r="P148" s="258">
        <v>30</v>
      </c>
      <c r="Q148" s="259">
        <v>0</v>
      </c>
      <c r="R148" s="223">
        <f t="shared" si="21"/>
        <v>0</v>
      </c>
      <c r="S148" s="258">
        <v>30</v>
      </c>
      <c r="T148" s="259"/>
      <c r="U148" s="223">
        <f t="shared" si="22"/>
        <v>0</v>
      </c>
      <c r="V148" s="258">
        <v>30</v>
      </c>
      <c r="W148" s="259"/>
      <c r="X148" s="223">
        <f t="shared" si="23"/>
        <v>0</v>
      </c>
      <c r="Y148" s="258">
        <v>30</v>
      </c>
      <c r="Z148" s="259"/>
      <c r="AA148" s="223">
        <f t="shared" si="24"/>
        <v>0</v>
      </c>
      <c r="AB148" s="259">
        <v>30</v>
      </c>
      <c r="AC148" s="259">
        <f t="shared" si="25"/>
        <v>0</v>
      </c>
      <c r="AD148" s="223">
        <f t="shared" si="26"/>
        <v>0</v>
      </c>
      <c r="AE148" s="260" t="s">
        <v>200</v>
      </c>
      <c r="AF148" s="260" t="s">
        <v>1204</v>
      </c>
      <c r="AG148" s="260" t="s">
        <v>1204</v>
      </c>
      <c r="AH148" s="254"/>
      <c r="AI148" s="254" t="s">
        <v>287</v>
      </c>
      <c r="AJ148" s="254"/>
      <c r="AK148" s="261" t="s">
        <v>200</v>
      </c>
      <c r="AL148" s="261" t="s">
        <v>1204</v>
      </c>
      <c r="AM148" s="262">
        <v>0</v>
      </c>
      <c r="AN148" s="262">
        <v>0</v>
      </c>
      <c r="AO148" s="262">
        <v>0</v>
      </c>
      <c r="AP148" s="262">
        <v>0</v>
      </c>
      <c r="AQ148" s="263" t="s">
        <v>1204</v>
      </c>
      <c r="AR148" s="263" t="s">
        <v>1204</v>
      </c>
      <c r="AS148" s="254" t="s">
        <v>1204</v>
      </c>
      <c r="AT148" s="264"/>
      <c r="AU148" s="254"/>
      <c r="AV148" s="254"/>
      <c r="AW148" s="254"/>
      <c r="AX148" s="262">
        <v>0</v>
      </c>
      <c r="AY148" s="262">
        <v>0</v>
      </c>
      <c r="AZ148" s="262">
        <v>0</v>
      </c>
      <c r="BA148" s="262">
        <v>0</v>
      </c>
      <c r="BB148" s="262">
        <v>0</v>
      </c>
      <c r="BC148" s="262">
        <v>0</v>
      </c>
      <c r="BD148" s="262">
        <v>0</v>
      </c>
      <c r="BE148" s="262">
        <v>0</v>
      </c>
      <c r="BF148" s="262">
        <v>0</v>
      </c>
      <c r="BG148" s="262">
        <v>0</v>
      </c>
      <c r="BH148" s="262">
        <v>0</v>
      </c>
      <c r="BI148" s="262">
        <v>0</v>
      </c>
      <c r="BJ148" s="262">
        <v>0</v>
      </c>
      <c r="BK148" s="262">
        <v>0</v>
      </c>
      <c r="BL148" s="262">
        <v>0</v>
      </c>
      <c r="BM148" s="262">
        <v>0</v>
      </c>
      <c r="BN148" s="262">
        <f t="shared" si="27"/>
        <v>0</v>
      </c>
      <c r="BO148" s="254"/>
      <c r="BP148" s="254"/>
      <c r="BQ148" s="254" t="s">
        <v>254</v>
      </c>
      <c r="BR148" s="254" t="s">
        <v>276</v>
      </c>
      <c r="BS148" s="254" t="s">
        <v>270</v>
      </c>
      <c r="BT148" s="254"/>
    </row>
    <row r="149" spans="1:72" s="69" customFormat="1" ht="72" x14ac:dyDescent="0.25">
      <c r="A149" s="60" t="s">
        <v>457</v>
      </c>
      <c r="B149" s="60" t="s">
        <v>13</v>
      </c>
      <c r="C149" s="60" t="s">
        <v>1204</v>
      </c>
      <c r="D149" s="60" t="s">
        <v>267</v>
      </c>
      <c r="E149" s="61" t="s">
        <v>276</v>
      </c>
      <c r="F149" s="61" t="s">
        <v>38</v>
      </c>
      <c r="G149" s="62">
        <v>2201</v>
      </c>
      <c r="H149" s="63" t="s">
        <v>201</v>
      </c>
      <c r="I149" s="60" t="s">
        <v>734</v>
      </c>
      <c r="J149" s="60" t="s">
        <v>1670</v>
      </c>
      <c r="K149" s="60" t="s">
        <v>1455</v>
      </c>
      <c r="L149" s="60" t="s">
        <v>43</v>
      </c>
      <c r="M149" s="62">
        <v>2201028</v>
      </c>
      <c r="N149" s="60" t="s">
        <v>44</v>
      </c>
      <c r="O149" s="62">
        <v>220102801</v>
      </c>
      <c r="P149" s="64">
        <v>6500</v>
      </c>
      <c r="Q149" s="238">
        <v>7205</v>
      </c>
      <c r="R149" s="219">
        <f t="shared" ref="R149" si="62">Q149/P149</f>
        <v>1.1084615384615384</v>
      </c>
      <c r="S149" s="64">
        <v>6500</v>
      </c>
      <c r="T149" s="238"/>
      <c r="U149" s="219">
        <f t="shared" ref="U149" si="63">T149/M149</f>
        <v>0</v>
      </c>
      <c r="V149" s="64">
        <v>6500</v>
      </c>
      <c r="W149" s="238"/>
      <c r="X149" s="219">
        <f t="shared" ref="X149" si="64">W149/P149</f>
        <v>0</v>
      </c>
      <c r="Y149" s="64">
        <v>6500</v>
      </c>
      <c r="Z149" s="238"/>
      <c r="AA149" s="219">
        <f t="shared" ref="AA149" si="65">Z149/S149</f>
        <v>0</v>
      </c>
      <c r="AB149" s="238">
        <v>6500</v>
      </c>
      <c r="AC149" s="238">
        <f t="shared" ref="AC149:AC150" si="66">Q149+T149+W149+Z149</f>
        <v>7205</v>
      </c>
      <c r="AD149" s="219">
        <f t="shared" ref="AD149" si="67">AC149/AB149</f>
        <v>1.1084615384615384</v>
      </c>
      <c r="AE149" s="60" t="s">
        <v>1844</v>
      </c>
      <c r="AF149" s="60" t="s">
        <v>29</v>
      </c>
      <c r="AG149" s="65" t="s">
        <v>2177</v>
      </c>
      <c r="AH149" s="60" t="s">
        <v>1851</v>
      </c>
      <c r="AI149" s="60" t="s">
        <v>287</v>
      </c>
      <c r="AJ149" s="60"/>
      <c r="AK149" s="66" t="s">
        <v>2117</v>
      </c>
      <c r="AL149" s="66" t="s">
        <v>1852</v>
      </c>
      <c r="AM149" s="67">
        <v>381382230</v>
      </c>
      <c r="AN149" s="67">
        <v>0</v>
      </c>
      <c r="AO149" s="67">
        <v>0</v>
      </c>
      <c r="AP149" s="67">
        <v>0</v>
      </c>
      <c r="AQ149" s="22">
        <f t="shared" ref="AQ149" si="68">AP149/AM149</f>
        <v>0</v>
      </c>
      <c r="AR149" s="22">
        <f t="shared" ref="AR149" si="69">AN149/AM149</f>
        <v>0</v>
      </c>
      <c r="AS149" s="60" t="s">
        <v>1855</v>
      </c>
      <c r="AT149" s="68"/>
      <c r="AU149" s="60"/>
      <c r="AV149" s="60"/>
      <c r="AW149" s="60"/>
      <c r="AX149" s="67">
        <v>0</v>
      </c>
      <c r="AY149" s="67">
        <v>0</v>
      </c>
      <c r="AZ149" s="67">
        <v>0</v>
      </c>
      <c r="BA149" s="67">
        <v>0</v>
      </c>
      <c r="BB149" s="67">
        <v>0</v>
      </c>
      <c r="BC149" s="67">
        <v>0</v>
      </c>
      <c r="BD149" s="67">
        <v>0</v>
      </c>
      <c r="BE149" s="67">
        <v>0</v>
      </c>
      <c r="BF149" s="67">
        <v>0</v>
      </c>
      <c r="BG149" s="67">
        <v>381382230</v>
      </c>
      <c r="BH149" s="67">
        <v>0</v>
      </c>
      <c r="BI149" s="67">
        <v>0</v>
      </c>
      <c r="BJ149" s="67">
        <v>0</v>
      </c>
      <c r="BK149" s="67">
        <v>0</v>
      </c>
      <c r="BL149" s="67">
        <v>0</v>
      </c>
      <c r="BM149" s="67">
        <v>0</v>
      </c>
      <c r="BN149" s="67">
        <f t="shared" ref="BN149" si="70">AX149+AY149+AZ149+BA149+BB149+BC149+BD149+BE149+BF149+BG149+BH149+BI149+BJ149+BK149+BL149+BM149</f>
        <v>381382230</v>
      </c>
      <c r="BO149" s="239"/>
      <c r="BP149" s="239"/>
      <c r="BQ149" s="239" t="s">
        <v>254</v>
      </c>
      <c r="BR149" s="239" t="s">
        <v>276</v>
      </c>
      <c r="BS149" s="239" t="s">
        <v>270</v>
      </c>
      <c r="BT149" s="239"/>
    </row>
    <row r="150" spans="1:72" s="69" customFormat="1" ht="60" x14ac:dyDescent="0.25">
      <c r="A150" s="87" t="s">
        <v>458</v>
      </c>
      <c r="B150" s="87" t="s">
        <v>13</v>
      </c>
      <c r="C150" s="87" t="s">
        <v>1204</v>
      </c>
      <c r="D150" s="87" t="s">
        <v>267</v>
      </c>
      <c r="E150" s="88" t="s">
        <v>276</v>
      </c>
      <c r="F150" s="88" t="s">
        <v>38</v>
      </c>
      <c r="G150" s="89">
        <v>2201</v>
      </c>
      <c r="H150" s="90" t="s">
        <v>201</v>
      </c>
      <c r="I150" s="87" t="s">
        <v>735</v>
      </c>
      <c r="J150" s="87" t="s">
        <v>1671</v>
      </c>
      <c r="K150" s="87" t="s">
        <v>1456</v>
      </c>
      <c r="L150" s="87" t="s">
        <v>41</v>
      </c>
      <c r="M150" s="89">
        <v>2201029</v>
      </c>
      <c r="N150" s="87" t="s">
        <v>42</v>
      </c>
      <c r="O150" s="89">
        <v>220102900</v>
      </c>
      <c r="P150" s="91">
        <v>1100</v>
      </c>
      <c r="Q150" s="282">
        <v>1192</v>
      </c>
      <c r="R150" s="226">
        <f>Q150/P150</f>
        <v>1.0836363636363637</v>
      </c>
      <c r="S150" s="91">
        <v>1100</v>
      </c>
      <c r="T150" s="282"/>
      <c r="U150" s="226">
        <f>T150/M150</f>
        <v>0</v>
      </c>
      <c r="V150" s="91">
        <v>1100</v>
      </c>
      <c r="W150" s="282"/>
      <c r="X150" s="226">
        <f>W150/P150</f>
        <v>0</v>
      </c>
      <c r="Y150" s="91">
        <v>1100</v>
      </c>
      <c r="Z150" s="282"/>
      <c r="AA150" s="226">
        <f>Z150/S150</f>
        <v>0</v>
      </c>
      <c r="AB150" s="282">
        <v>1100</v>
      </c>
      <c r="AC150" s="282">
        <f t="shared" si="66"/>
        <v>1192</v>
      </c>
      <c r="AD150" s="226">
        <f>AC150/AB150</f>
        <v>1.0836363636363637</v>
      </c>
      <c r="AE150" s="87" t="s">
        <v>2139</v>
      </c>
      <c r="AF150" s="87" t="s">
        <v>1845</v>
      </c>
      <c r="AG150" s="87" t="s">
        <v>2177</v>
      </c>
      <c r="AH150" s="87"/>
      <c r="AI150" s="87" t="s">
        <v>287</v>
      </c>
      <c r="AJ150" s="87"/>
      <c r="AK150" s="93" t="s">
        <v>178</v>
      </c>
      <c r="AL150" s="93" t="s">
        <v>178</v>
      </c>
      <c r="AM150" s="94">
        <v>5000000000</v>
      </c>
      <c r="AN150" s="94">
        <v>0</v>
      </c>
      <c r="AO150" s="94">
        <v>0</v>
      </c>
      <c r="AP150" s="94">
        <v>0</v>
      </c>
      <c r="AQ150" s="24">
        <f>AP150/AM150</f>
        <v>0</v>
      </c>
      <c r="AR150" s="24">
        <f>AN150/AM150</f>
        <v>0</v>
      </c>
      <c r="AS150" s="87" t="s">
        <v>1866</v>
      </c>
      <c r="AT150" s="95"/>
      <c r="AU150" s="87"/>
      <c r="AV150" s="87"/>
      <c r="AW150" s="87"/>
      <c r="AX150" s="94">
        <v>0</v>
      </c>
      <c r="AY150" s="94">
        <v>0</v>
      </c>
      <c r="AZ150" s="94">
        <v>0</v>
      </c>
      <c r="BA150" s="94">
        <v>0</v>
      </c>
      <c r="BB150" s="94">
        <v>0</v>
      </c>
      <c r="BC150" s="94">
        <v>0</v>
      </c>
      <c r="BD150" s="94">
        <v>0</v>
      </c>
      <c r="BE150" s="94">
        <v>0</v>
      </c>
      <c r="BF150" s="94">
        <v>0</v>
      </c>
      <c r="BG150" s="94">
        <v>0</v>
      </c>
      <c r="BH150" s="94">
        <v>0</v>
      </c>
      <c r="BI150" s="94">
        <v>0</v>
      </c>
      <c r="BJ150" s="94">
        <v>5000000000</v>
      </c>
      <c r="BK150" s="94">
        <v>0</v>
      </c>
      <c r="BL150" s="94">
        <v>0</v>
      </c>
      <c r="BM150" s="94">
        <v>0</v>
      </c>
      <c r="BN150" s="94">
        <f>AX150+AY150+AZ150+BA150+BB150+BC150+BD150+BE150+BF150+BG150+BH150+BI150+BJ150+BK150+BL150+BM150</f>
        <v>5000000000</v>
      </c>
      <c r="BO150" s="87"/>
      <c r="BP150" s="87"/>
      <c r="BQ150" s="87" t="s">
        <v>254</v>
      </c>
      <c r="BR150" s="87" t="s">
        <v>276</v>
      </c>
      <c r="BS150" s="87" t="s">
        <v>270</v>
      </c>
      <c r="BT150" s="87"/>
    </row>
    <row r="151" spans="1:72" s="69" customFormat="1" ht="108" x14ac:dyDescent="0.25">
      <c r="A151" s="254" t="s">
        <v>459</v>
      </c>
      <c r="B151" s="254" t="s">
        <v>13</v>
      </c>
      <c r="C151" s="254" t="s">
        <v>1204</v>
      </c>
      <c r="D151" s="254" t="s">
        <v>267</v>
      </c>
      <c r="E151" s="255" t="s">
        <v>276</v>
      </c>
      <c r="F151" s="255" t="s">
        <v>38</v>
      </c>
      <c r="G151" s="256">
        <v>2201</v>
      </c>
      <c r="H151" s="257" t="s">
        <v>200</v>
      </c>
      <c r="I151" s="254" t="s">
        <v>736</v>
      </c>
      <c r="J151" s="254" t="s">
        <v>1669</v>
      </c>
      <c r="K151" s="254" t="s">
        <v>1457</v>
      </c>
      <c r="L151" s="254" t="s">
        <v>1055</v>
      </c>
      <c r="M151" s="256">
        <v>2201084</v>
      </c>
      <c r="N151" s="254" t="s">
        <v>1056</v>
      </c>
      <c r="O151" s="256">
        <v>220108400</v>
      </c>
      <c r="P151" s="258">
        <v>1</v>
      </c>
      <c r="Q151" s="259">
        <v>0.2</v>
      </c>
      <c r="R151" s="223">
        <f t="shared" si="21"/>
        <v>0.2</v>
      </c>
      <c r="S151" s="258">
        <v>1</v>
      </c>
      <c r="T151" s="259"/>
      <c r="U151" s="223">
        <f t="shared" si="22"/>
        <v>0</v>
      </c>
      <c r="V151" s="258">
        <v>1</v>
      </c>
      <c r="W151" s="259"/>
      <c r="X151" s="223">
        <f t="shared" si="23"/>
        <v>0</v>
      </c>
      <c r="Y151" s="258">
        <v>1</v>
      </c>
      <c r="Z151" s="259"/>
      <c r="AA151" s="223">
        <f t="shared" si="24"/>
        <v>0</v>
      </c>
      <c r="AB151" s="259">
        <v>1</v>
      </c>
      <c r="AC151" s="259">
        <f t="shared" si="25"/>
        <v>0.2</v>
      </c>
      <c r="AD151" s="223">
        <f t="shared" si="26"/>
        <v>0.2</v>
      </c>
      <c r="AE151" s="260" t="s">
        <v>200</v>
      </c>
      <c r="AF151" s="260" t="s">
        <v>1204</v>
      </c>
      <c r="AG151" s="260" t="s">
        <v>1204</v>
      </c>
      <c r="AH151" s="254"/>
      <c r="AI151" s="254" t="s">
        <v>287</v>
      </c>
      <c r="AJ151" s="254"/>
      <c r="AK151" s="261" t="s">
        <v>200</v>
      </c>
      <c r="AL151" s="261" t="s">
        <v>1204</v>
      </c>
      <c r="AM151" s="262">
        <v>0</v>
      </c>
      <c r="AN151" s="262">
        <v>0</v>
      </c>
      <c r="AO151" s="262">
        <v>0</v>
      </c>
      <c r="AP151" s="262">
        <v>0</v>
      </c>
      <c r="AQ151" s="263" t="s">
        <v>1204</v>
      </c>
      <c r="AR151" s="263" t="s">
        <v>1204</v>
      </c>
      <c r="AS151" s="254" t="s">
        <v>1204</v>
      </c>
      <c r="AT151" s="264"/>
      <c r="AU151" s="254"/>
      <c r="AV151" s="254"/>
      <c r="AW151" s="254"/>
      <c r="AX151" s="262">
        <v>0</v>
      </c>
      <c r="AY151" s="262">
        <v>0</v>
      </c>
      <c r="AZ151" s="262">
        <v>0</v>
      </c>
      <c r="BA151" s="262">
        <v>0</v>
      </c>
      <c r="BB151" s="262">
        <v>0</v>
      </c>
      <c r="BC151" s="262">
        <v>0</v>
      </c>
      <c r="BD151" s="262">
        <v>0</v>
      </c>
      <c r="BE151" s="262">
        <v>0</v>
      </c>
      <c r="BF151" s="262">
        <v>0</v>
      </c>
      <c r="BG151" s="262">
        <v>0</v>
      </c>
      <c r="BH151" s="262">
        <v>0</v>
      </c>
      <c r="BI151" s="262">
        <v>0</v>
      </c>
      <c r="BJ151" s="262">
        <v>0</v>
      </c>
      <c r="BK151" s="262">
        <v>0</v>
      </c>
      <c r="BL151" s="262">
        <v>0</v>
      </c>
      <c r="BM151" s="262">
        <v>0</v>
      </c>
      <c r="BN151" s="262">
        <f t="shared" si="27"/>
        <v>0</v>
      </c>
      <c r="BO151" s="254"/>
      <c r="BP151" s="254"/>
      <c r="BQ151" s="254" t="s">
        <v>254</v>
      </c>
      <c r="BR151" s="254" t="s">
        <v>276</v>
      </c>
      <c r="BS151" s="254" t="s">
        <v>270</v>
      </c>
      <c r="BT151" s="254"/>
    </row>
    <row r="152" spans="1:72" s="79" customFormat="1" ht="60" x14ac:dyDescent="0.25">
      <c r="A152" s="87" t="s">
        <v>460</v>
      </c>
      <c r="B152" s="87" t="s">
        <v>7</v>
      </c>
      <c r="C152" s="87" t="s">
        <v>13</v>
      </c>
      <c r="D152" s="130" t="s">
        <v>267</v>
      </c>
      <c r="E152" s="88" t="s">
        <v>276</v>
      </c>
      <c r="F152" s="131" t="s">
        <v>38</v>
      </c>
      <c r="G152" s="89">
        <v>2201</v>
      </c>
      <c r="H152" s="90" t="s">
        <v>201</v>
      </c>
      <c r="I152" s="87" t="s">
        <v>737</v>
      </c>
      <c r="J152" s="87" t="s">
        <v>1672</v>
      </c>
      <c r="K152" s="87" t="s">
        <v>1458</v>
      </c>
      <c r="L152" s="87" t="s">
        <v>1057</v>
      </c>
      <c r="M152" s="132">
        <v>2201052</v>
      </c>
      <c r="N152" s="87" t="s">
        <v>1058</v>
      </c>
      <c r="O152" s="132">
        <v>220105200</v>
      </c>
      <c r="P152" s="91">
        <v>0</v>
      </c>
      <c r="Q152" s="323">
        <v>0</v>
      </c>
      <c r="R152" s="228" t="e">
        <f>Q152/P152</f>
        <v>#DIV/0!</v>
      </c>
      <c r="S152" s="91">
        <v>3</v>
      </c>
      <c r="T152" s="323"/>
      <c r="U152" s="228">
        <f>T152/M152</f>
        <v>0</v>
      </c>
      <c r="V152" s="91">
        <v>5</v>
      </c>
      <c r="W152" s="323"/>
      <c r="X152" s="228" t="e">
        <f>W152/P152</f>
        <v>#DIV/0!</v>
      </c>
      <c r="Y152" s="91">
        <v>2</v>
      </c>
      <c r="Z152" s="323"/>
      <c r="AA152" s="228">
        <f>Z152/S152</f>
        <v>0</v>
      </c>
      <c r="AB152" s="282">
        <f t="shared" ref="AB152:AC154" si="71">P152+S152+V152+Y152</f>
        <v>10</v>
      </c>
      <c r="AC152" s="323">
        <f t="shared" si="71"/>
        <v>0</v>
      </c>
      <c r="AD152" s="228">
        <f>AC152/AB152</f>
        <v>0</v>
      </c>
      <c r="AE152" s="87" t="s">
        <v>2143</v>
      </c>
      <c r="AF152" s="87" t="s">
        <v>1204</v>
      </c>
      <c r="AG152" s="87" t="s">
        <v>1204</v>
      </c>
      <c r="AH152" s="87" t="s">
        <v>1856</v>
      </c>
      <c r="AI152" s="87" t="s">
        <v>1211</v>
      </c>
      <c r="AJ152" s="130"/>
      <c r="AK152" s="93" t="s">
        <v>2143</v>
      </c>
      <c r="AL152" s="93" t="s">
        <v>1204</v>
      </c>
      <c r="AM152" s="94">
        <v>0</v>
      </c>
      <c r="AN152" s="133">
        <v>0</v>
      </c>
      <c r="AO152" s="133">
        <v>0</v>
      </c>
      <c r="AP152" s="133">
        <v>0</v>
      </c>
      <c r="AQ152" s="26" t="e">
        <f>AP152/AM152</f>
        <v>#DIV/0!</v>
      </c>
      <c r="AR152" s="26" t="e">
        <f>AN152/AM152</f>
        <v>#DIV/0!</v>
      </c>
      <c r="AS152" s="87" t="s">
        <v>1857</v>
      </c>
      <c r="AT152" s="134"/>
      <c r="AU152" s="130"/>
      <c r="AV152" s="130"/>
      <c r="AW152" s="130"/>
      <c r="AX152" s="94">
        <v>0</v>
      </c>
      <c r="AY152" s="94">
        <v>0</v>
      </c>
      <c r="AZ152" s="94">
        <v>0</v>
      </c>
      <c r="BA152" s="94">
        <v>0</v>
      </c>
      <c r="BB152" s="94">
        <v>0</v>
      </c>
      <c r="BC152" s="94">
        <v>0</v>
      </c>
      <c r="BD152" s="94">
        <v>0</v>
      </c>
      <c r="BE152" s="94">
        <v>0</v>
      </c>
      <c r="BF152" s="94">
        <v>0</v>
      </c>
      <c r="BG152" s="94">
        <v>0</v>
      </c>
      <c r="BH152" s="94">
        <v>0</v>
      </c>
      <c r="BI152" s="94">
        <v>0</v>
      </c>
      <c r="BJ152" s="94">
        <v>0</v>
      </c>
      <c r="BK152" s="94">
        <v>0</v>
      </c>
      <c r="BL152" s="94">
        <v>0</v>
      </c>
      <c r="BM152" s="94">
        <v>0</v>
      </c>
      <c r="BN152" s="94">
        <f>AX152+AY152+AZ152+BA152+BB152+BC152+BD152+BE152+BF152+BG152+BH152+BI152+BJ152+BK152+BL152+BM152</f>
        <v>0</v>
      </c>
      <c r="BO152" s="87"/>
      <c r="BP152" s="87"/>
      <c r="BQ152" s="87" t="s">
        <v>254</v>
      </c>
      <c r="BR152" s="87" t="s">
        <v>276</v>
      </c>
      <c r="BS152" s="87" t="s">
        <v>270</v>
      </c>
      <c r="BT152" s="87"/>
    </row>
    <row r="153" spans="1:72" s="98" customFormat="1" ht="60" x14ac:dyDescent="0.25">
      <c r="A153" s="60" t="s">
        <v>461</v>
      </c>
      <c r="B153" s="60" t="s">
        <v>7</v>
      </c>
      <c r="C153" s="60" t="s">
        <v>13</v>
      </c>
      <c r="D153" s="60" t="s">
        <v>267</v>
      </c>
      <c r="E153" s="61" t="s">
        <v>276</v>
      </c>
      <c r="F153" s="61" t="s">
        <v>38</v>
      </c>
      <c r="G153" s="62">
        <v>2201</v>
      </c>
      <c r="H153" s="63" t="s">
        <v>201</v>
      </c>
      <c r="I153" s="60" t="s">
        <v>738</v>
      </c>
      <c r="J153" s="60" t="s">
        <v>1673</v>
      </c>
      <c r="K153" s="60" t="s">
        <v>1459</v>
      </c>
      <c r="L153" s="60" t="s">
        <v>1059</v>
      </c>
      <c r="M153" s="62">
        <v>2201039</v>
      </c>
      <c r="N153" s="60" t="s">
        <v>1060</v>
      </c>
      <c r="O153" s="62">
        <v>220103900</v>
      </c>
      <c r="P153" s="64">
        <v>0</v>
      </c>
      <c r="Q153" s="238"/>
      <c r="R153" s="219" t="e">
        <f>Q153/P153</f>
        <v>#DIV/0!</v>
      </c>
      <c r="S153" s="64">
        <v>1</v>
      </c>
      <c r="T153" s="238"/>
      <c r="U153" s="219">
        <f>T153/M153</f>
        <v>0</v>
      </c>
      <c r="V153" s="64">
        <v>0</v>
      </c>
      <c r="W153" s="238"/>
      <c r="X153" s="219" t="e">
        <f>W153/P153</f>
        <v>#DIV/0!</v>
      </c>
      <c r="Y153" s="64">
        <v>0</v>
      </c>
      <c r="Z153" s="238"/>
      <c r="AA153" s="219">
        <f>Z153/S153</f>
        <v>0</v>
      </c>
      <c r="AB153" s="238">
        <f t="shared" si="71"/>
        <v>1</v>
      </c>
      <c r="AC153" s="238">
        <f t="shared" si="71"/>
        <v>0</v>
      </c>
      <c r="AD153" s="219">
        <f>AC153/AB153</f>
        <v>0</v>
      </c>
      <c r="AE153" s="60" t="s">
        <v>1846</v>
      </c>
      <c r="AF153" s="60" t="s">
        <v>1847</v>
      </c>
      <c r="AG153" s="65" t="s">
        <v>2177</v>
      </c>
      <c r="AH153" s="60" t="s">
        <v>1863</v>
      </c>
      <c r="AI153" s="60" t="s">
        <v>1211</v>
      </c>
      <c r="AJ153" s="60"/>
      <c r="AK153" s="66" t="s">
        <v>1860</v>
      </c>
      <c r="AL153" s="66" t="s">
        <v>2118</v>
      </c>
      <c r="AM153" s="67">
        <v>15000000</v>
      </c>
      <c r="AN153" s="67">
        <v>0</v>
      </c>
      <c r="AO153" s="67">
        <v>0</v>
      </c>
      <c r="AP153" s="67">
        <v>0</v>
      </c>
      <c r="AQ153" s="22">
        <f>AP153/AM153</f>
        <v>0</v>
      </c>
      <c r="AR153" s="22">
        <f>AN153/AM153</f>
        <v>0</v>
      </c>
      <c r="AS153" s="60" t="s">
        <v>1861</v>
      </c>
      <c r="AT153" s="68"/>
      <c r="AU153" s="60"/>
      <c r="AV153" s="60"/>
      <c r="AW153" s="60"/>
      <c r="AX153" s="67">
        <v>0</v>
      </c>
      <c r="AY153" s="67">
        <v>0</v>
      </c>
      <c r="AZ153" s="67">
        <v>0</v>
      </c>
      <c r="BA153" s="67">
        <v>0</v>
      </c>
      <c r="BB153" s="67">
        <v>0</v>
      </c>
      <c r="BC153" s="67">
        <v>0</v>
      </c>
      <c r="BD153" s="67">
        <v>0</v>
      </c>
      <c r="BE153" s="67">
        <v>0</v>
      </c>
      <c r="BF153" s="67">
        <v>0</v>
      </c>
      <c r="BG153" s="67">
        <v>0</v>
      </c>
      <c r="BH153" s="67">
        <v>0</v>
      </c>
      <c r="BI153" s="67">
        <v>0</v>
      </c>
      <c r="BJ153" s="67">
        <v>0</v>
      </c>
      <c r="BK153" s="67">
        <v>0</v>
      </c>
      <c r="BL153" s="67">
        <v>0</v>
      </c>
      <c r="BM153" s="67">
        <v>15000000</v>
      </c>
      <c r="BN153" s="67">
        <f>AX153+AY153+AZ153+BA153+BB153+BC153+BD153+BE153+BF153+BG153+BH153+BI153+BJ153+BK153+BL153+BM153</f>
        <v>15000000</v>
      </c>
      <c r="BO153" s="239"/>
      <c r="BP153" s="239"/>
      <c r="BQ153" s="239" t="s">
        <v>254</v>
      </c>
      <c r="BR153" s="239" t="s">
        <v>276</v>
      </c>
      <c r="BS153" s="239" t="s">
        <v>270</v>
      </c>
      <c r="BT153" s="239"/>
    </row>
    <row r="154" spans="1:72" s="98" customFormat="1" ht="48" x14ac:dyDescent="0.25">
      <c r="A154" s="60" t="s">
        <v>462</v>
      </c>
      <c r="B154" s="60" t="s">
        <v>13</v>
      </c>
      <c r="C154" s="60" t="s">
        <v>7</v>
      </c>
      <c r="D154" s="60" t="s">
        <v>267</v>
      </c>
      <c r="E154" s="61" t="s">
        <v>276</v>
      </c>
      <c r="F154" s="61" t="s">
        <v>38</v>
      </c>
      <c r="G154" s="62">
        <v>2201</v>
      </c>
      <c r="H154" s="63" t="s">
        <v>201</v>
      </c>
      <c r="I154" s="60" t="s">
        <v>739</v>
      </c>
      <c r="J154" s="60" t="s">
        <v>1677</v>
      </c>
      <c r="K154" s="60" t="s">
        <v>1460</v>
      </c>
      <c r="L154" s="60" t="s">
        <v>1061</v>
      </c>
      <c r="M154" s="62">
        <v>2201065</v>
      </c>
      <c r="N154" s="60" t="s">
        <v>1062</v>
      </c>
      <c r="O154" s="62">
        <v>220106500</v>
      </c>
      <c r="P154" s="64">
        <v>0</v>
      </c>
      <c r="Q154" s="238"/>
      <c r="R154" s="219" t="e">
        <f>Q154/P154</f>
        <v>#DIV/0!</v>
      </c>
      <c r="S154" s="64">
        <v>1</v>
      </c>
      <c r="T154" s="238"/>
      <c r="U154" s="219">
        <f>T154/M154</f>
        <v>0</v>
      </c>
      <c r="V154" s="64">
        <v>0</v>
      </c>
      <c r="W154" s="238"/>
      <c r="X154" s="219" t="e">
        <f>W154/P154</f>
        <v>#DIV/0!</v>
      </c>
      <c r="Y154" s="64">
        <v>0</v>
      </c>
      <c r="Z154" s="238"/>
      <c r="AA154" s="219">
        <f>Z154/S154</f>
        <v>0</v>
      </c>
      <c r="AB154" s="238">
        <f t="shared" si="71"/>
        <v>1</v>
      </c>
      <c r="AC154" s="238">
        <f t="shared" si="71"/>
        <v>0</v>
      </c>
      <c r="AD154" s="219">
        <f>AC154/AB154</f>
        <v>0</v>
      </c>
      <c r="AE154" s="60" t="s">
        <v>1844</v>
      </c>
      <c r="AF154" s="60" t="s">
        <v>29</v>
      </c>
      <c r="AG154" s="65" t="s">
        <v>2177</v>
      </c>
      <c r="AH154" s="60" t="s">
        <v>1859</v>
      </c>
      <c r="AI154" s="60" t="s">
        <v>287</v>
      </c>
      <c r="AJ154" s="60"/>
      <c r="AK154" s="66" t="s">
        <v>1862</v>
      </c>
      <c r="AL154" s="66" t="s">
        <v>2118</v>
      </c>
      <c r="AM154" s="67">
        <f>90000000+15000000</f>
        <v>105000000</v>
      </c>
      <c r="AN154" s="67">
        <v>0</v>
      </c>
      <c r="AO154" s="67">
        <v>0</v>
      </c>
      <c r="AP154" s="67">
        <v>0</v>
      </c>
      <c r="AQ154" s="22">
        <f>AP154/AM154</f>
        <v>0</v>
      </c>
      <c r="AR154" s="22">
        <f>AN154/AM154</f>
        <v>0</v>
      </c>
      <c r="AS154" s="60" t="s">
        <v>1858</v>
      </c>
      <c r="AT154" s="135"/>
      <c r="AU154" s="135"/>
      <c r="AV154" s="135"/>
      <c r="AW154" s="135"/>
      <c r="AX154" s="67">
        <v>0</v>
      </c>
      <c r="AY154" s="67">
        <v>0</v>
      </c>
      <c r="AZ154" s="67">
        <v>0</v>
      </c>
      <c r="BA154" s="67">
        <v>0</v>
      </c>
      <c r="BB154" s="67">
        <v>0</v>
      </c>
      <c r="BC154" s="67">
        <v>0</v>
      </c>
      <c r="BD154" s="67">
        <v>0</v>
      </c>
      <c r="BE154" s="67">
        <v>0</v>
      </c>
      <c r="BF154" s="67">
        <v>0</v>
      </c>
      <c r="BG154" s="67">
        <v>0</v>
      </c>
      <c r="BH154" s="67">
        <v>0</v>
      </c>
      <c r="BI154" s="67">
        <v>0</v>
      </c>
      <c r="BJ154" s="67">
        <v>0</v>
      </c>
      <c r="BK154" s="67">
        <v>0</v>
      </c>
      <c r="BL154" s="67">
        <v>0</v>
      </c>
      <c r="BM154" s="67">
        <v>105000000</v>
      </c>
      <c r="BN154" s="67">
        <f>AX154+AY154+AZ154+BA154+BB154+BC154+BD154+BE154+BF154+BG154+BH154+BI154+BJ154+BK154+BL154+BM154</f>
        <v>105000000</v>
      </c>
      <c r="BO154" s="239"/>
      <c r="BP154" s="239"/>
      <c r="BQ154" s="239" t="s">
        <v>254</v>
      </c>
      <c r="BR154" s="239" t="s">
        <v>276</v>
      </c>
      <c r="BS154" s="239" t="s">
        <v>270</v>
      </c>
      <c r="BT154" s="239"/>
    </row>
    <row r="155" spans="1:72" s="69" customFormat="1" ht="72" x14ac:dyDescent="0.25">
      <c r="A155" s="254" t="s">
        <v>463</v>
      </c>
      <c r="B155" s="254" t="s">
        <v>13</v>
      </c>
      <c r="C155" s="254" t="s">
        <v>14</v>
      </c>
      <c r="D155" s="254" t="s">
        <v>267</v>
      </c>
      <c r="E155" s="255" t="s">
        <v>276</v>
      </c>
      <c r="F155" s="255" t="s">
        <v>38</v>
      </c>
      <c r="G155" s="256">
        <v>2201</v>
      </c>
      <c r="H155" s="257" t="s">
        <v>200</v>
      </c>
      <c r="I155" s="254" t="s">
        <v>740</v>
      </c>
      <c r="J155" s="254" t="s">
        <v>1669</v>
      </c>
      <c r="K155" s="254" t="s">
        <v>1461</v>
      </c>
      <c r="L155" s="254" t="s">
        <v>1063</v>
      </c>
      <c r="M155" s="256">
        <v>2201054</v>
      </c>
      <c r="N155" s="254" t="s">
        <v>1064</v>
      </c>
      <c r="O155" s="256">
        <v>220105400</v>
      </c>
      <c r="P155" s="258">
        <v>1</v>
      </c>
      <c r="Q155" s="259">
        <v>0.4</v>
      </c>
      <c r="R155" s="223">
        <f t="shared" si="21"/>
        <v>0.4</v>
      </c>
      <c r="S155" s="258">
        <v>1</v>
      </c>
      <c r="T155" s="259"/>
      <c r="U155" s="223">
        <f t="shared" si="22"/>
        <v>0</v>
      </c>
      <c r="V155" s="258">
        <v>1</v>
      </c>
      <c r="W155" s="259"/>
      <c r="X155" s="223">
        <f t="shared" si="23"/>
        <v>0</v>
      </c>
      <c r="Y155" s="258">
        <v>1</v>
      </c>
      <c r="Z155" s="259"/>
      <c r="AA155" s="223">
        <f t="shared" si="24"/>
        <v>0</v>
      </c>
      <c r="AB155" s="259">
        <v>1</v>
      </c>
      <c r="AC155" s="259">
        <f t="shared" si="25"/>
        <v>0.4</v>
      </c>
      <c r="AD155" s="223">
        <f t="shared" si="26"/>
        <v>0.4</v>
      </c>
      <c r="AE155" s="260" t="s">
        <v>200</v>
      </c>
      <c r="AF155" s="260" t="s">
        <v>1204</v>
      </c>
      <c r="AG155" s="260" t="s">
        <v>1204</v>
      </c>
      <c r="AH155" s="254"/>
      <c r="AI155" s="254" t="s">
        <v>287</v>
      </c>
      <c r="AJ155" s="254"/>
      <c r="AK155" s="261" t="s">
        <v>200</v>
      </c>
      <c r="AL155" s="261" t="s">
        <v>1204</v>
      </c>
      <c r="AM155" s="262">
        <v>0</v>
      </c>
      <c r="AN155" s="262">
        <v>0</v>
      </c>
      <c r="AO155" s="262">
        <v>0</v>
      </c>
      <c r="AP155" s="262">
        <v>0</v>
      </c>
      <c r="AQ155" s="263" t="s">
        <v>1204</v>
      </c>
      <c r="AR155" s="263" t="s">
        <v>1204</v>
      </c>
      <c r="AS155" s="254" t="s">
        <v>1204</v>
      </c>
      <c r="AT155" s="264"/>
      <c r="AU155" s="254"/>
      <c r="AV155" s="254"/>
      <c r="AW155" s="254"/>
      <c r="AX155" s="262">
        <v>0</v>
      </c>
      <c r="AY155" s="262">
        <v>0</v>
      </c>
      <c r="AZ155" s="262">
        <v>0</v>
      </c>
      <c r="BA155" s="262">
        <v>0</v>
      </c>
      <c r="BB155" s="262">
        <v>0</v>
      </c>
      <c r="BC155" s="262">
        <v>0</v>
      </c>
      <c r="BD155" s="262">
        <v>0</v>
      </c>
      <c r="BE155" s="262">
        <v>0</v>
      </c>
      <c r="BF155" s="262">
        <v>0</v>
      </c>
      <c r="BG155" s="262">
        <v>0</v>
      </c>
      <c r="BH155" s="262">
        <v>0</v>
      </c>
      <c r="BI155" s="262">
        <v>0</v>
      </c>
      <c r="BJ155" s="262">
        <v>0</v>
      </c>
      <c r="BK155" s="262">
        <v>0</v>
      </c>
      <c r="BL155" s="262">
        <v>0</v>
      </c>
      <c r="BM155" s="262">
        <v>0</v>
      </c>
      <c r="BN155" s="262">
        <f t="shared" si="27"/>
        <v>0</v>
      </c>
      <c r="BO155" s="254"/>
      <c r="BP155" s="254"/>
      <c r="BQ155" s="254" t="s">
        <v>254</v>
      </c>
      <c r="BR155" s="254" t="s">
        <v>276</v>
      </c>
      <c r="BS155" s="254" t="s">
        <v>270</v>
      </c>
      <c r="BT155" s="254"/>
    </row>
    <row r="156" spans="1:72" s="98" customFormat="1" ht="60" x14ac:dyDescent="0.25">
      <c r="A156" s="60" t="s">
        <v>464</v>
      </c>
      <c r="B156" s="60" t="s">
        <v>13</v>
      </c>
      <c r="C156" s="60" t="s">
        <v>13</v>
      </c>
      <c r="D156" s="60" t="s">
        <v>267</v>
      </c>
      <c r="E156" s="61" t="s">
        <v>276</v>
      </c>
      <c r="F156" s="61" t="s">
        <v>38</v>
      </c>
      <c r="G156" s="62">
        <v>2201</v>
      </c>
      <c r="H156" s="63" t="s">
        <v>201</v>
      </c>
      <c r="I156" s="60" t="s">
        <v>741</v>
      </c>
      <c r="J156" s="60" t="s">
        <v>1679</v>
      </c>
      <c r="K156" s="60" t="s">
        <v>1462</v>
      </c>
      <c r="L156" s="60" t="s">
        <v>39</v>
      </c>
      <c r="M156" s="62">
        <v>2201071</v>
      </c>
      <c r="N156" s="60" t="s">
        <v>40</v>
      </c>
      <c r="O156" s="62">
        <v>220107100</v>
      </c>
      <c r="P156" s="64">
        <v>4</v>
      </c>
      <c r="Q156" s="238">
        <v>4</v>
      </c>
      <c r="R156" s="219">
        <f>Q156/P156</f>
        <v>1</v>
      </c>
      <c r="S156" s="64">
        <v>4</v>
      </c>
      <c r="T156" s="238"/>
      <c r="U156" s="219">
        <f>T156/M156</f>
        <v>0</v>
      </c>
      <c r="V156" s="64">
        <v>4</v>
      </c>
      <c r="W156" s="238"/>
      <c r="X156" s="219">
        <f>W156/P156</f>
        <v>0</v>
      </c>
      <c r="Y156" s="64">
        <v>4</v>
      </c>
      <c r="Z156" s="238"/>
      <c r="AA156" s="219">
        <f>Z156/S156</f>
        <v>0</v>
      </c>
      <c r="AB156" s="238">
        <v>4</v>
      </c>
      <c r="AC156" s="238">
        <f>Q156+T156+W156+Z156</f>
        <v>4</v>
      </c>
      <c r="AD156" s="219">
        <f>AC156/AB156</f>
        <v>1</v>
      </c>
      <c r="AE156" s="60" t="s">
        <v>1844</v>
      </c>
      <c r="AF156" s="60" t="s">
        <v>29</v>
      </c>
      <c r="AG156" s="65" t="s">
        <v>2177</v>
      </c>
      <c r="AH156" s="60" t="s">
        <v>1864</v>
      </c>
      <c r="AI156" s="60" t="s">
        <v>287</v>
      </c>
      <c r="AJ156" s="60"/>
      <c r="AK156" s="66" t="s">
        <v>1865</v>
      </c>
      <c r="AL156" s="66" t="s">
        <v>137</v>
      </c>
      <c r="AM156" s="67">
        <v>1377708894</v>
      </c>
      <c r="AN156" s="67">
        <v>0</v>
      </c>
      <c r="AO156" s="67">
        <v>0</v>
      </c>
      <c r="AP156" s="67">
        <v>0</v>
      </c>
      <c r="AQ156" s="22">
        <f>AP156/AM156</f>
        <v>0</v>
      </c>
      <c r="AR156" s="22">
        <f>AN156/AM156</f>
        <v>0</v>
      </c>
      <c r="AS156" s="60"/>
      <c r="AT156" s="135"/>
      <c r="AU156" s="135"/>
      <c r="AV156" s="135"/>
      <c r="AW156" s="135"/>
      <c r="AX156" s="67">
        <v>0</v>
      </c>
      <c r="AY156" s="67">
        <v>0</v>
      </c>
      <c r="AZ156" s="67">
        <v>1377708894</v>
      </c>
      <c r="BA156" s="67">
        <v>0</v>
      </c>
      <c r="BB156" s="67">
        <v>0</v>
      </c>
      <c r="BC156" s="67">
        <v>0</v>
      </c>
      <c r="BD156" s="67">
        <v>0</v>
      </c>
      <c r="BE156" s="67">
        <v>0</v>
      </c>
      <c r="BF156" s="67">
        <v>0</v>
      </c>
      <c r="BG156" s="67">
        <v>0</v>
      </c>
      <c r="BH156" s="67">
        <v>0</v>
      </c>
      <c r="BI156" s="67">
        <v>0</v>
      </c>
      <c r="BJ156" s="67">
        <v>0</v>
      </c>
      <c r="BK156" s="67">
        <v>0</v>
      </c>
      <c r="BL156" s="67">
        <v>0</v>
      </c>
      <c r="BM156" s="67">
        <v>0</v>
      </c>
      <c r="BN156" s="67">
        <f>AX156+AY156+AZ156+BA156+BB156+BC156+BD156+BE156+BF156+BG156+BH156+BI156+BJ156+BK156+BL156+BM156</f>
        <v>1377708894</v>
      </c>
      <c r="BO156" s="239"/>
      <c r="BP156" s="239"/>
      <c r="BQ156" s="239" t="s">
        <v>254</v>
      </c>
      <c r="BR156" s="239" t="s">
        <v>276</v>
      </c>
      <c r="BS156" s="239" t="s">
        <v>270</v>
      </c>
      <c r="BT156" s="239"/>
    </row>
    <row r="157" spans="1:72" s="109" customFormat="1" ht="84" x14ac:dyDescent="0.25">
      <c r="A157" s="60" t="s">
        <v>465</v>
      </c>
      <c r="B157" s="60" t="s">
        <v>13</v>
      </c>
      <c r="C157" s="60" t="s">
        <v>14</v>
      </c>
      <c r="D157" s="60" t="s">
        <v>267</v>
      </c>
      <c r="E157" s="61" t="s">
        <v>276</v>
      </c>
      <c r="F157" s="61" t="s">
        <v>588</v>
      </c>
      <c r="G157" s="62">
        <v>2202</v>
      </c>
      <c r="H157" s="63" t="s">
        <v>201</v>
      </c>
      <c r="I157" s="60" t="s">
        <v>742</v>
      </c>
      <c r="J157" s="60" t="s">
        <v>1680</v>
      </c>
      <c r="K157" s="60" t="s">
        <v>1463</v>
      </c>
      <c r="L157" s="60" t="s">
        <v>1065</v>
      </c>
      <c r="M157" s="62">
        <v>2202062</v>
      </c>
      <c r="N157" s="60" t="s">
        <v>1066</v>
      </c>
      <c r="O157" s="62">
        <v>220206200</v>
      </c>
      <c r="P157" s="64">
        <v>30</v>
      </c>
      <c r="Q157" s="238">
        <v>25</v>
      </c>
      <c r="R157" s="219">
        <f>Q157/P157</f>
        <v>0.83333333333333337</v>
      </c>
      <c r="S157" s="64">
        <v>30</v>
      </c>
      <c r="T157" s="238"/>
      <c r="U157" s="219">
        <f>T157/M157</f>
        <v>0</v>
      </c>
      <c r="V157" s="64">
        <v>30</v>
      </c>
      <c r="W157" s="238"/>
      <c r="X157" s="219">
        <f>W157/P157</f>
        <v>0</v>
      </c>
      <c r="Y157" s="64">
        <v>30</v>
      </c>
      <c r="Z157" s="238"/>
      <c r="AA157" s="219">
        <f>Z157/S157</f>
        <v>0</v>
      </c>
      <c r="AB157" s="238">
        <f>P157+S157+V157+Y157</f>
        <v>120</v>
      </c>
      <c r="AC157" s="238">
        <f>Q157+T157+W157+Z157</f>
        <v>25</v>
      </c>
      <c r="AD157" s="219">
        <f>AC157/AB157</f>
        <v>0.20833333333333334</v>
      </c>
      <c r="AE157" s="60" t="s">
        <v>1844</v>
      </c>
      <c r="AF157" s="60" t="s">
        <v>29</v>
      </c>
      <c r="AG157" s="65" t="s">
        <v>2177</v>
      </c>
      <c r="AH157" s="60" t="s">
        <v>1867</v>
      </c>
      <c r="AI157" s="60" t="s">
        <v>287</v>
      </c>
      <c r="AJ157" s="60"/>
      <c r="AK157" s="66" t="s">
        <v>207</v>
      </c>
      <c r="AL157" s="66" t="s">
        <v>1795</v>
      </c>
      <c r="AM157" s="67">
        <v>100000000</v>
      </c>
      <c r="AN157" s="67">
        <v>0</v>
      </c>
      <c r="AO157" s="67">
        <v>0</v>
      </c>
      <c r="AP157" s="67">
        <v>0</v>
      </c>
      <c r="AQ157" s="22">
        <f>AP157/AM157</f>
        <v>0</v>
      </c>
      <c r="AR157" s="22">
        <f>AN157/AM157</f>
        <v>0</v>
      </c>
      <c r="AS157" s="60" t="s">
        <v>1868</v>
      </c>
      <c r="AT157" s="68"/>
      <c r="AU157" s="60"/>
      <c r="AV157" s="60"/>
      <c r="AW157" s="60"/>
      <c r="AX157" s="67">
        <v>100000000</v>
      </c>
      <c r="AY157" s="67">
        <v>0</v>
      </c>
      <c r="AZ157" s="67">
        <v>0</v>
      </c>
      <c r="BA157" s="67">
        <v>0</v>
      </c>
      <c r="BB157" s="67">
        <v>0</v>
      </c>
      <c r="BC157" s="67">
        <v>0</v>
      </c>
      <c r="BD157" s="67">
        <v>0</v>
      </c>
      <c r="BE157" s="67">
        <v>0</v>
      </c>
      <c r="BF157" s="67">
        <v>0</v>
      </c>
      <c r="BG157" s="67">
        <v>0</v>
      </c>
      <c r="BH157" s="67">
        <v>0</v>
      </c>
      <c r="BI157" s="67">
        <v>0</v>
      </c>
      <c r="BJ157" s="67">
        <v>0</v>
      </c>
      <c r="BK157" s="67">
        <v>0</v>
      </c>
      <c r="BL157" s="67">
        <v>0</v>
      </c>
      <c r="BM157" s="67">
        <v>0</v>
      </c>
      <c r="BN157" s="67">
        <f>AX157+AY157+AZ157+BA157+BB157+BC157+BD157+BE157+BF157+BG157+BH157+BI157+BJ157+BK157+BL157+BM157</f>
        <v>100000000</v>
      </c>
      <c r="BO157" s="239"/>
      <c r="BP157" s="239"/>
      <c r="BQ157" s="239" t="s">
        <v>254</v>
      </c>
      <c r="BR157" s="239" t="s">
        <v>276</v>
      </c>
      <c r="BS157" s="239" t="s">
        <v>270</v>
      </c>
      <c r="BT157" s="239"/>
    </row>
    <row r="158" spans="1:72" s="69" customFormat="1" ht="56.25" customHeight="1" x14ac:dyDescent="0.2">
      <c r="A158" s="254" t="s">
        <v>466</v>
      </c>
      <c r="B158" s="254" t="s">
        <v>13</v>
      </c>
      <c r="C158" s="254" t="s">
        <v>268</v>
      </c>
      <c r="D158" s="254" t="s">
        <v>267</v>
      </c>
      <c r="E158" s="255" t="s">
        <v>276</v>
      </c>
      <c r="F158" s="255" t="s">
        <v>588</v>
      </c>
      <c r="G158" s="256">
        <v>2202</v>
      </c>
      <c r="H158" s="257" t="s">
        <v>200</v>
      </c>
      <c r="I158" s="254" t="s">
        <v>743</v>
      </c>
      <c r="J158" s="254" t="s">
        <v>1669</v>
      </c>
      <c r="K158" s="324" t="s">
        <v>1464</v>
      </c>
      <c r="L158" s="254" t="s">
        <v>1067</v>
      </c>
      <c r="M158" s="256">
        <v>2202079</v>
      </c>
      <c r="N158" s="254" t="s">
        <v>1068</v>
      </c>
      <c r="O158" s="256">
        <v>220207902</v>
      </c>
      <c r="P158" s="258">
        <v>0.5</v>
      </c>
      <c r="Q158" s="259">
        <v>0</v>
      </c>
      <c r="R158" s="223">
        <f t="shared" si="21"/>
        <v>0</v>
      </c>
      <c r="S158" s="258">
        <v>0.5</v>
      </c>
      <c r="T158" s="259"/>
      <c r="U158" s="223">
        <f t="shared" si="22"/>
        <v>0</v>
      </c>
      <c r="V158" s="258">
        <v>0</v>
      </c>
      <c r="W158" s="259"/>
      <c r="X158" s="223">
        <f t="shared" si="23"/>
        <v>0</v>
      </c>
      <c r="Y158" s="258">
        <v>0</v>
      </c>
      <c r="Z158" s="259"/>
      <c r="AA158" s="223">
        <f t="shared" si="24"/>
        <v>0</v>
      </c>
      <c r="AB158" s="259">
        <f>P158+S158+V158+Y158</f>
        <v>1</v>
      </c>
      <c r="AC158" s="259">
        <f t="shared" si="25"/>
        <v>0</v>
      </c>
      <c r="AD158" s="223">
        <f t="shared" si="26"/>
        <v>0</v>
      </c>
      <c r="AE158" s="260" t="s">
        <v>200</v>
      </c>
      <c r="AF158" s="260" t="s">
        <v>1204</v>
      </c>
      <c r="AG158" s="260" t="s">
        <v>1204</v>
      </c>
      <c r="AH158" s="254"/>
      <c r="AI158" s="254" t="s">
        <v>287</v>
      </c>
      <c r="AJ158" s="254"/>
      <c r="AK158" s="261" t="s">
        <v>200</v>
      </c>
      <c r="AL158" s="261" t="s">
        <v>1204</v>
      </c>
      <c r="AM158" s="262">
        <v>0</v>
      </c>
      <c r="AN158" s="262">
        <v>0</v>
      </c>
      <c r="AO158" s="262">
        <v>0</v>
      </c>
      <c r="AP158" s="262">
        <v>0</v>
      </c>
      <c r="AQ158" s="263" t="s">
        <v>1204</v>
      </c>
      <c r="AR158" s="263" t="s">
        <v>1204</v>
      </c>
      <c r="AS158" s="254" t="s">
        <v>1204</v>
      </c>
      <c r="AT158" s="264"/>
      <c r="AU158" s="254"/>
      <c r="AV158" s="254"/>
      <c r="AW158" s="254"/>
      <c r="AX158" s="262">
        <v>0</v>
      </c>
      <c r="AY158" s="262">
        <v>0</v>
      </c>
      <c r="AZ158" s="262">
        <v>0</v>
      </c>
      <c r="BA158" s="262">
        <v>0</v>
      </c>
      <c r="BB158" s="262">
        <v>0</v>
      </c>
      <c r="BC158" s="262">
        <v>0</v>
      </c>
      <c r="BD158" s="262">
        <v>0</v>
      </c>
      <c r="BE158" s="262">
        <v>0</v>
      </c>
      <c r="BF158" s="262">
        <v>0</v>
      </c>
      <c r="BG158" s="262">
        <v>0</v>
      </c>
      <c r="BH158" s="262">
        <v>0</v>
      </c>
      <c r="BI158" s="262">
        <v>0</v>
      </c>
      <c r="BJ158" s="262">
        <v>0</v>
      </c>
      <c r="BK158" s="262">
        <v>0</v>
      </c>
      <c r="BL158" s="262">
        <v>0</v>
      </c>
      <c r="BM158" s="262">
        <v>0</v>
      </c>
      <c r="BN158" s="262">
        <f t="shared" si="27"/>
        <v>0</v>
      </c>
      <c r="BO158" s="254"/>
      <c r="BP158" s="254"/>
      <c r="BQ158" s="254" t="s">
        <v>254</v>
      </c>
      <c r="BR158" s="254" t="s">
        <v>276</v>
      </c>
      <c r="BS158" s="254" t="s">
        <v>270</v>
      </c>
      <c r="BT158" s="254"/>
    </row>
    <row r="159" spans="1:72" s="69" customFormat="1" ht="45" customHeight="1" x14ac:dyDescent="0.2">
      <c r="A159" s="254" t="s">
        <v>467</v>
      </c>
      <c r="B159" s="254" t="s">
        <v>13</v>
      </c>
      <c r="C159" s="254" t="s">
        <v>7</v>
      </c>
      <c r="D159" s="254" t="s">
        <v>267</v>
      </c>
      <c r="E159" s="255" t="s">
        <v>276</v>
      </c>
      <c r="F159" s="255" t="s">
        <v>588</v>
      </c>
      <c r="G159" s="256">
        <v>2202</v>
      </c>
      <c r="H159" s="257" t="s">
        <v>200</v>
      </c>
      <c r="I159" s="254" t="s">
        <v>744</v>
      </c>
      <c r="J159" s="254" t="s">
        <v>1669</v>
      </c>
      <c r="K159" s="324" t="s">
        <v>1465</v>
      </c>
      <c r="L159" s="254" t="s">
        <v>1067</v>
      </c>
      <c r="M159" s="256">
        <v>2202079</v>
      </c>
      <c r="N159" s="254" t="s">
        <v>1068</v>
      </c>
      <c r="O159" s="256">
        <v>220207902</v>
      </c>
      <c r="P159" s="258">
        <v>0</v>
      </c>
      <c r="Q159" s="259"/>
      <c r="R159" s="223" t="e">
        <f t="shared" ref="R159:R243" si="72">Q159/P159</f>
        <v>#DIV/0!</v>
      </c>
      <c r="S159" s="258">
        <v>0.5</v>
      </c>
      <c r="T159" s="259"/>
      <c r="U159" s="223">
        <f t="shared" ref="U159:U243" si="73">T159/M159</f>
        <v>0</v>
      </c>
      <c r="V159" s="258">
        <v>0.5</v>
      </c>
      <c r="W159" s="259"/>
      <c r="X159" s="223" t="e">
        <f t="shared" ref="X159:X243" si="74">W159/P159</f>
        <v>#DIV/0!</v>
      </c>
      <c r="Y159" s="258">
        <v>0</v>
      </c>
      <c r="Z159" s="259"/>
      <c r="AA159" s="223">
        <f t="shared" ref="AA159:AA243" si="75">Z159/S159</f>
        <v>0</v>
      </c>
      <c r="AB159" s="259">
        <f>P159+S159+V159+Y159</f>
        <v>1</v>
      </c>
      <c r="AC159" s="259">
        <f t="shared" ref="AC159:AC243" si="76">Q159+T159+W159+Z159</f>
        <v>0</v>
      </c>
      <c r="AD159" s="223">
        <f t="shared" ref="AD159:AD243" si="77">AC159/AB159</f>
        <v>0</v>
      </c>
      <c r="AE159" s="260" t="s">
        <v>200</v>
      </c>
      <c r="AF159" s="260" t="s">
        <v>1204</v>
      </c>
      <c r="AG159" s="260" t="s">
        <v>1204</v>
      </c>
      <c r="AH159" s="254"/>
      <c r="AI159" s="254" t="s">
        <v>287</v>
      </c>
      <c r="AJ159" s="254"/>
      <c r="AK159" s="261" t="s">
        <v>200</v>
      </c>
      <c r="AL159" s="261" t="s">
        <v>1204</v>
      </c>
      <c r="AM159" s="262">
        <v>0</v>
      </c>
      <c r="AN159" s="262">
        <v>0</v>
      </c>
      <c r="AO159" s="262">
        <v>0</v>
      </c>
      <c r="AP159" s="262">
        <v>0</v>
      </c>
      <c r="AQ159" s="263" t="s">
        <v>1204</v>
      </c>
      <c r="AR159" s="263" t="s">
        <v>1204</v>
      </c>
      <c r="AS159" s="254" t="s">
        <v>1204</v>
      </c>
      <c r="AT159" s="264"/>
      <c r="AU159" s="254"/>
      <c r="AV159" s="254"/>
      <c r="AW159" s="254"/>
      <c r="AX159" s="262">
        <v>0</v>
      </c>
      <c r="AY159" s="262">
        <v>0</v>
      </c>
      <c r="AZ159" s="262">
        <v>0</v>
      </c>
      <c r="BA159" s="262">
        <v>0</v>
      </c>
      <c r="BB159" s="262">
        <v>0</v>
      </c>
      <c r="BC159" s="262">
        <v>0</v>
      </c>
      <c r="BD159" s="262">
        <v>0</v>
      </c>
      <c r="BE159" s="262">
        <v>0</v>
      </c>
      <c r="BF159" s="262">
        <v>0</v>
      </c>
      <c r="BG159" s="262">
        <v>0</v>
      </c>
      <c r="BH159" s="262">
        <v>0</v>
      </c>
      <c r="BI159" s="262">
        <v>0</v>
      </c>
      <c r="BJ159" s="262">
        <v>0</v>
      </c>
      <c r="BK159" s="262">
        <v>0</v>
      </c>
      <c r="BL159" s="262">
        <v>0</v>
      </c>
      <c r="BM159" s="262">
        <v>0</v>
      </c>
      <c r="BN159" s="262">
        <f t="shared" ref="BN159:BN243" si="78">AX159+AY159+AZ159+BA159+BB159+BC159+BD159+BE159+BF159+BG159+BH159+BI159+BJ159+BK159+BL159+BM159</f>
        <v>0</v>
      </c>
      <c r="BO159" s="254"/>
      <c r="BP159" s="254"/>
      <c r="BQ159" s="254" t="s">
        <v>254</v>
      </c>
      <c r="BR159" s="254" t="s">
        <v>276</v>
      </c>
      <c r="BS159" s="254" t="s">
        <v>270</v>
      </c>
      <c r="BT159" s="254"/>
    </row>
    <row r="160" spans="1:72" s="79" customFormat="1" ht="48" x14ac:dyDescent="0.25">
      <c r="A160" s="60" t="s">
        <v>468</v>
      </c>
      <c r="B160" s="60" t="s">
        <v>6</v>
      </c>
      <c r="C160" s="60" t="s">
        <v>14</v>
      </c>
      <c r="D160" s="60" t="s">
        <v>267</v>
      </c>
      <c r="E160" s="61" t="s">
        <v>291</v>
      </c>
      <c r="F160" s="61" t="s">
        <v>52</v>
      </c>
      <c r="G160" s="62">
        <v>3301</v>
      </c>
      <c r="H160" s="60" t="s">
        <v>201</v>
      </c>
      <c r="I160" s="60" t="s">
        <v>1187</v>
      </c>
      <c r="J160" s="60" t="s">
        <v>1681</v>
      </c>
      <c r="K160" s="60" t="s">
        <v>1466</v>
      </c>
      <c r="L160" s="60" t="s">
        <v>53</v>
      </c>
      <c r="M160" s="62">
        <v>3301054</v>
      </c>
      <c r="N160" s="60" t="s">
        <v>1069</v>
      </c>
      <c r="O160" s="62">
        <v>330105400</v>
      </c>
      <c r="P160" s="112">
        <v>1</v>
      </c>
      <c r="Q160" s="238">
        <v>0.5</v>
      </c>
      <c r="R160" s="219">
        <f>Q160/P160</f>
        <v>0.5</v>
      </c>
      <c r="S160" s="112">
        <v>1</v>
      </c>
      <c r="T160" s="238"/>
      <c r="U160" s="219">
        <f>T160/M160</f>
        <v>0</v>
      </c>
      <c r="V160" s="112">
        <v>1</v>
      </c>
      <c r="W160" s="238"/>
      <c r="X160" s="219">
        <f>W160/P160</f>
        <v>0</v>
      </c>
      <c r="Y160" s="112">
        <v>1</v>
      </c>
      <c r="Z160" s="238"/>
      <c r="AA160" s="219">
        <f>Z160/S160</f>
        <v>0</v>
      </c>
      <c r="AB160" s="238">
        <f>P160+S160+V160+Y160</f>
        <v>4</v>
      </c>
      <c r="AC160" s="238">
        <f>Q160+T160+W160+Z160</f>
        <v>0.5</v>
      </c>
      <c r="AD160" s="219">
        <f>AC160/AB160</f>
        <v>0.125</v>
      </c>
      <c r="AE160" s="60" t="s">
        <v>1891</v>
      </c>
      <c r="AF160" s="60" t="s">
        <v>51</v>
      </c>
      <c r="AG160" s="65" t="s">
        <v>2177</v>
      </c>
      <c r="AH160" s="60" t="s">
        <v>1909</v>
      </c>
      <c r="AI160" s="60" t="s">
        <v>1183</v>
      </c>
      <c r="AJ160" s="60"/>
      <c r="AK160" s="66" t="s">
        <v>1897</v>
      </c>
      <c r="AL160" s="66" t="s">
        <v>2119</v>
      </c>
      <c r="AM160" s="67">
        <v>5000000</v>
      </c>
      <c r="AN160" s="67">
        <v>0</v>
      </c>
      <c r="AO160" s="67">
        <v>0</v>
      </c>
      <c r="AP160" s="67">
        <v>0</v>
      </c>
      <c r="AQ160" s="22">
        <f>AP160/AM160</f>
        <v>0</v>
      </c>
      <c r="AR160" s="22">
        <f>AN160/AM160</f>
        <v>0</v>
      </c>
      <c r="AS160" s="60" t="s">
        <v>1908</v>
      </c>
      <c r="AT160" s="68"/>
      <c r="AU160" s="60"/>
      <c r="AV160" s="60"/>
      <c r="AW160" s="60"/>
      <c r="AX160" s="67">
        <v>0</v>
      </c>
      <c r="AY160" s="67">
        <v>5000000</v>
      </c>
      <c r="AZ160" s="67">
        <v>0</v>
      </c>
      <c r="BA160" s="67">
        <v>0</v>
      </c>
      <c r="BB160" s="67">
        <v>0</v>
      </c>
      <c r="BC160" s="67">
        <v>0</v>
      </c>
      <c r="BD160" s="67">
        <v>0</v>
      </c>
      <c r="BE160" s="67">
        <v>0</v>
      </c>
      <c r="BF160" s="67">
        <v>0</v>
      </c>
      <c r="BG160" s="67">
        <v>0</v>
      </c>
      <c r="BH160" s="67">
        <v>0</v>
      </c>
      <c r="BI160" s="67">
        <v>0</v>
      </c>
      <c r="BJ160" s="67">
        <v>0</v>
      </c>
      <c r="BK160" s="67">
        <v>0</v>
      </c>
      <c r="BL160" s="67">
        <v>0</v>
      </c>
      <c r="BM160" s="67">
        <v>0</v>
      </c>
      <c r="BN160" s="67">
        <f>AX160+AY160+AZ160+BA160+BB160+BC160+BD160+BE160+BF160+BG160+BH160+BI160+BJ160+BK160+BL160+BM160</f>
        <v>5000000</v>
      </c>
      <c r="BO160" s="239"/>
      <c r="BP160" s="239"/>
      <c r="BQ160" s="239" t="s">
        <v>260</v>
      </c>
      <c r="BR160" s="239" t="s">
        <v>291</v>
      </c>
      <c r="BS160" s="239" t="s">
        <v>270</v>
      </c>
      <c r="BT160" s="239"/>
    </row>
    <row r="161" spans="1:72" s="69" customFormat="1" ht="48" x14ac:dyDescent="0.25">
      <c r="A161" s="254" t="s">
        <v>469</v>
      </c>
      <c r="B161" s="254" t="s">
        <v>6</v>
      </c>
      <c r="C161" s="254" t="s">
        <v>1204</v>
      </c>
      <c r="D161" s="254" t="s">
        <v>267</v>
      </c>
      <c r="E161" s="255" t="s">
        <v>291</v>
      </c>
      <c r="F161" s="255" t="s">
        <v>52</v>
      </c>
      <c r="G161" s="256">
        <v>3301</v>
      </c>
      <c r="H161" s="254" t="s">
        <v>200</v>
      </c>
      <c r="I161" s="254" t="s">
        <v>745</v>
      </c>
      <c r="J161" s="254" t="s">
        <v>1682</v>
      </c>
      <c r="K161" s="254" t="s">
        <v>1467</v>
      </c>
      <c r="L161" s="254" t="s">
        <v>1070</v>
      </c>
      <c r="M161" s="256">
        <v>3301061</v>
      </c>
      <c r="N161" s="254" t="s">
        <v>1071</v>
      </c>
      <c r="O161" s="256">
        <v>330106100</v>
      </c>
      <c r="P161" s="325">
        <v>1</v>
      </c>
      <c r="Q161" s="326">
        <v>0.3</v>
      </c>
      <c r="R161" s="223">
        <f t="shared" si="72"/>
        <v>0.3</v>
      </c>
      <c r="S161" s="325">
        <v>1</v>
      </c>
      <c r="T161" s="326"/>
      <c r="U161" s="223">
        <f t="shared" si="73"/>
        <v>0</v>
      </c>
      <c r="V161" s="325">
        <v>1</v>
      </c>
      <c r="W161" s="326"/>
      <c r="X161" s="223">
        <f t="shared" si="74"/>
        <v>0</v>
      </c>
      <c r="Y161" s="325">
        <v>1</v>
      </c>
      <c r="Z161" s="326"/>
      <c r="AA161" s="223">
        <f t="shared" si="75"/>
        <v>0</v>
      </c>
      <c r="AB161" s="327">
        <v>1</v>
      </c>
      <c r="AC161" s="259">
        <f t="shared" si="76"/>
        <v>0.3</v>
      </c>
      <c r="AD161" s="223">
        <f t="shared" si="77"/>
        <v>0.3</v>
      </c>
      <c r="AE161" s="260" t="s">
        <v>200</v>
      </c>
      <c r="AF161" s="260" t="s">
        <v>1204</v>
      </c>
      <c r="AG161" s="260" t="s">
        <v>1204</v>
      </c>
      <c r="AH161" s="254"/>
      <c r="AI161" s="254" t="s">
        <v>1183</v>
      </c>
      <c r="AJ161" s="254"/>
      <c r="AK161" s="261" t="s">
        <v>200</v>
      </c>
      <c r="AL161" s="261" t="s">
        <v>1204</v>
      </c>
      <c r="AM161" s="262">
        <v>0</v>
      </c>
      <c r="AN161" s="262">
        <v>0</v>
      </c>
      <c r="AO161" s="262">
        <v>0</v>
      </c>
      <c r="AP161" s="262">
        <v>0</v>
      </c>
      <c r="AQ161" s="263" t="s">
        <v>1204</v>
      </c>
      <c r="AR161" s="263" t="s">
        <v>1204</v>
      </c>
      <c r="AS161" s="254" t="s">
        <v>1204</v>
      </c>
      <c r="AT161" s="264"/>
      <c r="AU161" s="254"/>
      <c r="AV161" s="254"/>
      <c r="AW161" s="254"/>
      <c r="AX161" s="262">
        <v>0</v>
      </c>
      <c r="AY161" s="262">
        <v>0</v>
      </c>
      <c r="AZ161" s="262">
        <v>0</v>
      </c>
      <c r="BA161" s="262">
        <v>0</v>
      </c>
      <c r="BB161" s="262">
        <v>0</v>
      </c>
      <c r="BC161" s="262">
        <v>0</v>
      </c>
      <c r="BD161" s="262">
        <v>0</v>
      </c>
      <c r="BE161" s="262">
        <v>0</v>
      </c>
      <c r="BF161" s="262">
        <v>0</v>
      </c>
      <c r="BG161" s="262">
        <v>0</v>
      </c>
      <c r="BH161" s="262">
        <v>0</v>
      </c>
      <c r="BI161" s="262">
        <v>0</v>
      </c>
      <c r="BJ161" s="262">
        <v>0</v>
      </c>
      <c r="BK161" s="262">
        <v>0</v>
      </c>
      <c r="BL161" s="262">
        <v>0</v>
      </c>
      <c r="BM161" s="262">
        <v>0</v>
      </c>
      <c r="BN161" s="262">
        <f t="shared" si="78"/>
        <v>0</v>
      </c>
      <c r="BO161" s="254"/>
      <c r="BP161" s="254"/>
      <c r="BQ161" s="254" t="s">
        <v>260</v>
      </c>
      <c r="BR161" s="254" t="s">
        <v>291</v>
      </c>
      <c r="BS161" s="254" t="s">
        <v>270</v>
      </c>
      <c r="BT161" s="254"/>
    </row>
    <row r="162" spans="1:72" s="96" customFormat="1" ht="48" x14ac:dyDescent="0.25">
      <c r="A162" s="60" t="s">
        <v>470</v>
      </c>
      <c r="B162" s="60" t="s">
        <v>7</v>
      </c>
      <c r="C162" s="60" t="s">
        <v>6</v>
      </c>
      <c r="D162" s="60" t="s">
        <v>267</v>
      </c>
      <c r="E162" s="61" t="s">
        <v>291</v>
      </c>
      <c r="F162" s="61" t="s">
        <v>52</v>
      </c>
      <c r="G162" s="62">
        <v>3301</v>
      </c>
      <c r="H162" s="63" t="s">
        <v>201</v>
      </c>
      <c r="I162" s="60" t="s">
        <v>746</v>
      </c>
      <c r="J162" s="60" t="s">
        <v>1683</v>
      </c>
      <c r="K162" s="60" t="s">
        <v>1468</v>
      </c>
      <c r="L162" s="60" t="s">
        <v>1072</v>
      </c>
      <c r="M162" s="62">
        <v>3301063</v>
      </c>
      <c r="N162" s="60" t="s">
        <v>1073</v>
      </c>
      <c r="O162" s="62">
        <v>330106300</v>
      </c>
      <c r="P162" s="112">
        <v>0</v>
      </c>
      <c r="Q162" s="238">
        <v>0</v>
      </c>
      <c r="R162" s="219" t="e">
        <f t="shared" ref="R162:R164" si="79">Q162/P162</f>
        <v>#DIV/0!</v>
      </c>
      <c r="S162" s="112">
        <v>0.7</v>
      </c>
      <c r="T162" s="238"/>
      <c r="U162" s="219">
        <f t="shared" ref="U162:U164" si="80">T162/M162</f>
        <v>0</v>
      </c>
      <c r="V162" s="112">
        <v>0.3</v>
      </c>
      <c r="W162" s="238"/>
      <c r="X162" s="219" t="e">
        <f t="shared" ref="X162:X164" si="81">W162/P162</f>
        <v>#DIV/0!</v>
      </c>
      <c r="Y162" s="112">
        <v>0</v>
      </c>
      <c r="Z162" s="238"/>
      <c r="AA162" s="219">
        <f t="shared" ref="AA162:AA164" si="82">Z162/S162</f>
        <v>0</v>
      </c>
      <c r="AB162" s="238">
        <f>P162+S162+V162+Y162</f>
        <v>1</v>
      </c>
      <c r="AC162" s="238">
        <f t="shared" ref="AC162:AC164" si="83">Q162+T162+W162+Z162</f>
        <v>0</v>
      </c>
      <c r="AD162" s="219">
        <f t="shared" ref="AD162:AD164" si="84">AC162/AB162</f>
        <v>0</v>
      </c>
      <c r="AE162" s="60" t="s">
        <v>1891</v>
      </c>
      <c r="AF162" s="60" t="s">
        <v>51</v>
      </c>
      <c r="AG162" s="65" t="s">
        <v>2177</v>
      </c>
      <c r="AH162" s="60" t="s">
        <v>1893</v>
      </c>
      <c r="AI162" s="60" t="s">
        <v>1211</v>
      </c>
      <c r="AJ162" s="60"/>
      <c r="AK162" s="66" t="s">
        <v>174</v>
      </c>
      <c r="AL162" s="66" t="s">
        <v>1815</v>
      </c>
      <c r="AM162" s="67">
        <v>31500000</v>
      </c>
      <c r="AN162" s="67">
        <v>0</v>
      </c>
      <c r="AO162" s="67">
        <v>0</v>
      </c>
      <c r="AP162" s="67">
        <v>0</v>
      </c>
      <c r="AQ162" s="22">
        <f t="shared" ref="AQ162:AQ164" si="85">AP162/AM162</f>
        <v>0</v>
      </c>
      <c r="AR162" s="22">
        <f t="shared" ref="AR162:AR164" si="86">AN162/AM162</f>
        <v>0</v>
      </c>
      <c r="AS162" s="60" t="s">
        <v>1892</v>
      </c>
      <c r="AT162" s="68"/>
      <c r="AU162" s="60"/>
      <c r="AV162" s="60"/>
      <c r="AW162" s="60"/>
      <c r="AX162" s="67">
        <v>0</v>
      </c>
      <c r="AY162" s="67">
        <v>0</v>
      </c>
      <c r="AZ162" s="67">
        <v>0</v>
      </c>
      <c r="BA162" s="67">
        <v>0</v>
      </c>
      <c r="BB162" s="67">
        <v>0</v>
      </c>
      <c r="BC162" s="67">
        <v>0</v>
      </c>
      <c r="BD162" s="67">
        <v>0</v>
      </c>
      <c r="BE162" s="67">
        <v>31500000</v>
      </c>
      <c r="BF162" s="67">
        <v>0</v>
      </c>
      <c r="BG162" s="67">
        <v>0</v>
      </c>
      <c r="BH162" s="67">
        <v>0</v>
      </c>
      <c r="BI162" s="67">
        <v>0</v>
      </c>
      <c r="BJ162" s="67">
        <v>0</v>
      </c>
      <c r="BK162" s="67">
        <v>0</v>
      </c>
      <c r="BL162" s="67">
        <v>0</v>
      </c>
      <c r="BM162" s="67">
        <v>0</v>
      </c>
      <c r="BN162" s="67">
        <f t="shared" ref="BN162:BN164" si="87">AX162+AY162+AZ162+BA162+BB162+BC162+BD162+BE162+BF162+BG162+BH162+BI162+BJ162+BK162+BL162+BM162</f>
        <v>31500000</v>
      </c>
      <c r="BO162" s="239"/>
      <c r="BP162" s="239"/>
      <c r="BQ162" s="239" t="s">
        <v>260</v>
      </c>
      <c r="BR162" s="239" t="s">
        <v>291</v>
      </c>
      <c r="BS162" s="239" t="s">
        <v>270</v>
      </c>
      <c r="BT162" s="239"/>
    </row>
    <row r="163" spans="1:72" s="69" customFormat="1" ht="60" x14ac:dyDescent="0.25">
      <c r="A163" s="60" t="s">
        <v>471</v>
      </c>
      <c r="B163" s="60" t="s">
        <v>6</v>
      </c>
      <c r="C163" s="60" t="s">
        <v>1204</v>
      </c>
      <c r="D163" s="60" t="s">
        <v>267</v>
      </c>
      <c r="E163" s="61" t="s">
        <v>291</v>
      </c>
      <c r="F163" s="61" t="s">
        <v>52</v>
      </c>
      <c r="G163" s="62">
        <v>3301</v>
      </c>
      <c r="H163" s="63" t="s">
        <v>201</v>
      </c>
      <c r="I163" s="60" t="s">
        <v>747</v>
      </c>
      <c r="J163" s="60" t="s">
        <v>1684</v>
      </c>
      <c r="K163" s="60" t="s">
        <v>1469</v>
      </c>
      <c r="L163" s="60" t="s">
        <v>1074</v>
      </c>
      <c r="M163" s="62">
        <v>3301085</v>
      </c>
      <c r="N163" s="60" t="s">
        <v>1075</v>
      </c>
      <c r="O163" s="62">
        <v>330108500</v>
      </c>
      <c r="P163" s="112">
        <v>1000</v>
      </c>
      <c r="Q163" s="238">
        <v>1730</v>
      </c>
      <c r="R163" s="219">
        <f t="shared" si="79"/>
        <v>1.73</v>
      </c>
      <c r="S163" s="112">
        <v>1000</v>
      </c>
      <c r="T163" s="238"/>
      <c r="U163" s="219">
        <f t="shared" si="80"/>
        <v>0</v>
      </c>
      <c r="V163" s="112">
        <v>1000</v>
      </c>
      <c r="W163" s="238"/>
      <c r="X163" s="219">
        <f t="shared" si="81"/>
        <v>0</v>
      </c>
      <c r="Y163" s="112">
        <v>1000</v>
      </c>
      <c r="Z163" s="238"/>
      <c r="AA163" s="219">
        <f t="shared" si="82"/>
        <v>0</v>
      </c>
      <c r="AB163" s="238">
        <f>P163+S163+V163+Y163</f>
        <v>4000</v>
      </c>
      <c r="AC163" s="238">
        <f t="shared" si="83"/>
        <v>1730</v>
      </c>
      <c r="AD163" s="219">
        <f t="shared" si="84"/>
        <v>0.4325</v>
      </c>
      <c r="AE163" s="60" t="s">
        <v>1891</v>
      </c>
      <c r="AF163" s="60" t="s">
        <v>51</v>
      </c>
      <c r="AG163" s="65" t="s">
        <v>2177</v>
      </c>
      <c r="AH163" s="60" t="s">
        <v>1895</v>
      </c>
      <c r="AI163" s="60" t="s">
        <v>1183</v>
      </c>
      <c r="AJ163" s="60"/>
      <c r="AK163" s="66" t="s">
        <v>1894</v>
      </c>
      <c r="AL163" s="66" t="s">
        <v>2119</v>
      </c>
      <c r="AM163" s="67">
        <v>50000000</v>
      </c>
      <c r="AN163" s="67">
        <v>0</v>
      </c>
      <c r="AO163" s="67">
        <v>0</v>
      </c>
      <c r="AP163" s="67">
        <v>0</v>
      </c>
      <c r="AQ163" s="22">
        <f t="shared" si="85"/>
        <v>0</v>
      </c>
      <c r="AR163" s="22">
        <f t="shared" si="86"/>
        <v>0</v>
      </c>
      <c r="AS163" s="60" t="s">
        <v>1907</v>
      </c>
      <c r="AT163" s="68"/>
      <c r="AU163" s="60"/>
      <c r="AV163" s="60"/>
      <c r="AW163" s="60"/>
      <c r="AX163" s="67">
        <v>0</v>
      </c>
      <c r="AY163" s="67">
        <v>50000000</v>
      </c>
      <c r="AZ163" s="67">
        <v>0</v>
      </c>
      <c r="BA163" s="67">
        <v>0</v>
      </c>
      <c r="BB163" s="67">
        <v>0</v>
      </c>
      <c r="BC163" s="67">
        <v>0</v>
      </c>
      <c r="BD163" s="67">
        <v>0</v>
      </c>
      <c r="BE163" s="67">
        <v>0</v>
      </c>
      <c r="BF163" s="67">
        <v>0</v>
      </c>
      <c r="BG163" s="67">
        <v>0</v>
      </c>
      <c r="BH163" s="67">
        <v>0</v>
      </c>
      <c r="BI163" s="67">
        <v>0</v>
      </c>
      <c r="BJ163" s="67">
        <v>0</v>
      </c>
      <c r="BK163" s="67">
        <v>0</v>
      </c>
      <c r="BL163" s="67">
        <v>0</v>
      </c>
      <c r="BM163" s="67">
        <v>0</v>
      </c>
      <c r="BN163" s="67">
        <f t="shared" si="87"/>
        <v>50000000</v>
      </c>
      <c r="BO163" s="239"/>
      <c r="BP163" s="239"/>
      <c r="BQ163" s="239" t="s">
        <v>260</v>
      </c>
      <c r="BR163" s="239" t="s">
        <v>291</v>
      </c>
      <c r="BS163" s="239" t="s">
        <v>568</v>
      </c>
      <c r="BT163" s="239"/>
    </row>
    <row r="164" spans="1:72" s="69" customFormat="1" ht="84" x14ac:dyDescent="0.25">
      <c r="A164" s="60" t="s">
        <v>472</v>
      </c>
      <c r="B164" s="60" t="s">
        <v>6</v>
      </c>
      <c r="C164" s="60" t="s">
        <v>1204</v>
      </c>
      <c r="D164" s="60" t="s">
        <v>267</v>
      </c>
      <c r="E164" s="61" t="s">
        <v>291</v>
      </c>
      <c r="F164" s="61" t="s">
        <v>52</v>
      </c>
      <c r="G164" s="62">
        <v>3301</v>
      </c>
      <c r="H164" s="60" t="s">
        <v>201</v>
      </c>
      <c r="I164" s="60" t="s">
        <v>748</v>
      </c>
      <c r="J164" s="60" t="s">
        <v>1685</v>
      </c>
      <c r="K164" s="60" t="s">
        <v>1470</v>
      </c>
      <c r="L164" s="60" t="s">
        <v>1076</v>
      </c>
      <c r="M164" s="62">
        <v>3301087</v>
      </c>
      <c r="N164" s="60" t="s">
        <v>2176</v>
      </c>
      <c r="O164" s="62">
        <v>330108700</v>
      </c>
      <c r="P164" s="112">
        <v>7</v>
      </c>
      <c r="Q164" s="238">
        <v>5</v>
      </c>
      <c r="R164" s="219">
        <f t="shared" si="79"/>
        <v>0.7142857142857143</v>
      </c>
      <c r="S164" s="112">
        <v>7</v>
      </c>
      <c r="T164" s="238"/>
      <c r="U164" s="219">
        <f t="shared" si="80"/>
        <v>0</v>
      </c>
      <c r="V164" s="112">
        <v>7</v>
      </c>
      <c r="W164" s="238"/>
      <c r="X164" s="219">
        <f t="shared" si="81"/>
        <v>0</v>
      </c>
      <c r="Y164" s="112">
        <v>7</v>
      </c>
      <c r="Z164" s="238"/>
      <c r="AA164" s="219">
        <f t="shared" si="82"/>
        <v>0</v>
      </c>
      <c r="AB164" s="238">
        <v>7</v>
      </c>
      <c r="AC164" s="238">
        <f t="shared" si="83"/>
        <v>5</v>
      </c>
      <c r="AD164" s="219">
        <f t="shared" si="84"/>
        <v>0.7142857142857143</v>
      </c>
      <c r="AE164" s="60" t="s">
        <v>1891</v>
      </c>
      <c r="AF164" s="60" t="s">
        <v>51</v>
      </c>
      <c r="AG164" s="65" t="s">
        <v>2177</v>
      </c>
      <c r="AH164" s="60" t="s">
        <v>1896</v>
      </c>
      <c r="AI164" s="60" t="s">
        <v>1183</v>
      </c>
      <c r="AJ164" s="60"/>
      <c r="AK164" s="66" t="s">
        <v>208</v>
      </c>
      <c r="AL164" s="66" t="s">
        <v>2140</v>
      </c>
      <c r="AM164" s="67">
        <f>280000000+100000000</f>
        <v>380000000</v>
      </c>
      <c r="AN164" s="67">
        <v>0</v>
      </c>
      <c r="AO164" s="67">
        <v>0</v>
      </c>
      <c r="AP164" s="67">
        <v>0</v>
      </c>
      <c r="AQ164" s="22">
        <f t="shared" si="85"/>
        <v>0</v>
      </c>
      <c r="AR164" s="22">
        <f t="shared" si="86"/>
        <v>0</v>
      </c>
      <c r="AS164" s="60" t="s">
        <v>1906</v>
      </c>
      <c r="AT164" s="68"/>
      <c r="AU164" s="60"/>
      <c r="AV164" s="60"/>
      <c r="AW164" s="60"/>
      <c r="AX164" s="67">
        <v>0</v>
      </c>
      <c r="AY164" s="67">
        <v>280000000</v>
      </c>
      <c r="AZ164" s="67">
        <v>0</v>
      </c>
      <c r="BA164" s="67">
        <v>0</v>
      </c>
      <c r="BB164" s="67">
        <v>0</v>
      </c>
      <c r="BC164" s="67">
        <v>100000000</v>
      </c>
      <c r="BD164" s="67">
        <v>0</v>
      </c>
      <c r="BE164" s="67">
        <v>0</v>
      </c>
      <c r="BF164" s="67">
        <v>0</v>
      </c>
      <c r="BG164" s="67">
        <v>0</v>
      </c>
      <c r="BH164" s="67">
        <v>0</v>
      </c>
      <c r="BI164" s="67">
        <v>0</v>
      </c>
      <c r="BJ164" s="67">
        <v>0</v>
      </c>
      <c r="BK164" s="67">
        <v>0</v>
      </c>
      <c r="BL164" s="67">
        <v>0</v>
      </c>
      <c r="BM164" s="67">
        <v>0</v>
      </c>
      <c r="BN164" s="67">
        <f t="shared" si="87"/>
        <v>380000000</v>
      </c>
      <c r="BO164" s="239"/>
      <c r="BP164" s="239"/>
      <c r="BQ164" s="239" t="s">
        <v>260</v>
      </c>
      <c r="BR164" s="239" t="s">
        <v>291</v>
      </c>
      <c r="BS164" s="239" t="s">
        <v>270</v>
      </c>
      <c r="BT164" s="239"/>
    </row>
    <row r="165" spans="1:72" s="69" customFormat="1" ht="48" x14ac:dyDescent="0.25">
      <c r="A165" s="254" t="s">
        <v>473</v>
      </c>
      <c r="B165" s="254" t="s">
        <v>6</v>
      </c>
      <c r="C165" s="254" t="s">
        <v>1204</v>
      </c>
      <c r="D165" s="254" t="s">
        <v>267</v>
      </c>
      <c r="E165" s="255" t="s">
        <v>291</v>
      </c>
      <c r="F165" s="255" t="s">
        <v>52</v>
      </c>
      <c r="G165" s="256">
        <v>3301</v>
      </c>
      <c r="H165" s="254" t="s">
        <v>200</v>
      </c>
      <c r="I165" s="254" t="s">
        <v>749</v>
      </c>
      <c r="J165" s="254" t="s">
        <v>1682</v>
      </c>
      <c r="K165" s="254" t="s">
        <v>1471</v>
      </c>
      <c r="L165" s="254" t="s">
        <v>1077</v>
      </c>
      <c r="M165" s="256">
        <v>3301099</v>
      </c>
      <c r="N165" s="254" t="s">
        <v>1078</v>
      </c>
      <c r="O165" s="256">
        <v>330109901</v>
      </c>
      <c r="P165" s="258">
        <v>0</v>
      </c>
      <c r="Q165" s="259">
        <v>0</v>
      </c>
      <c r="R165" s="223" t="e">
        <f t="shared" si="72"/>
        <v>#DIV/0!</v>
      </c>
      <c r="S165" s="309">
        <v>1</v>
      </c>
      <c r="T165" s="259"/>
      <c r="U165" s="223">
        <f t="shared" si="73"/>
        <v>0</v>
      </c>
      <c r="V165" s="309">
        <v>1</v>
      </c>
      <c r="W165" s="259"/>
      <c r="X165" s="223" t="e">
        <f t="shared" si="74"/>
        <v>#DIV/0!</v>
      </c>
      <c r="Y165" s="309">
        <v>1</v>
      </c>
      <c r="Z165" s="259"/>
      <c r="AA165" s="223">
        <f t="shared" si="75"/>
        <v>0</v>
      </c>
      <c r="AB165" s="259">
        <v>1</v>
      </c>
      <c r="AC165" s="259">
        <f t="shared" si="76"/>
        <v>0</v>
      </c>
      <c r="AD165" s="223">
        <f t="shared" si="77"/>
        <v>0</v>
      </c>
      <c r="AE165" s="260" t="s">
        <v>200</v>
      </c>
      <c r="AF165" s="260" t="s">
        <v>1204</v>
      </c>
      <c r="AG165" s="260" t="s">
        <v>1204</v>
      </c>
      <c r="AH165" s="254"/>
      <c r="AI165" s="254" t="s">
        <v>1183</v>
      </c>
      <c r="AJ165" s="254"/>
      <c r="AK165" s="261" t="s">
        <v>200</v>
      </c>
      <c r="AL165" s="261" t="s">
        <v>1204</v>
      </c>
      <c r="AM165" s="262">
        <v>0</v>
      </c>
      <c r="AN165" s="262">
        <v>0</v>
      </c>
      <c r="AO165" s="262">
        <v>0</v>
      </c>
      <c r="AP165" s="262">
        <v>0</v>
      </c>
      <c r="AQ165" s="263" t="s">
        <v>1204</v>
      </c>
      <c r="AR165" s="263" t="s">
        <v>1204</v>
      </c>
      <c r="AS165" s="254" t="s">
        <v>1204</v>
      </c>
      <c r="AT165" s="264"/>
      <c r="AU165" s="254"/>
      <c r="AV165" s="254"/>
      <c r="AW165" s="254"/>
      <c r="AX165" s="262">
        <v>0</v>
      </c>
      <c r="AY165" s="262">
        <v>0</v>
      </c>
      <c r="AZ165" s="262">
        <v>0</v>
      </c>
      <c r="BA165" s="262">
        <v>0</v>
      </c>
      <c r="BB165" s="262">
        <v>0</v>
      </c>
      <c r="BC165" s="262">
        <v>0</v>
      </c>
      <c r="BD165" s="262">
        <v>0</v>
      </c>
      <c r="BE165" s="262">
        <v>0</v>
      </c>
      <c r="BF165" s="262">
        <v>0</v>
      </c>
      <c r="BG165" s="262">
        <v>0</v>
      </c>
      <c r="BH165" s="262">
        <v>0</v>
      </c>
      <c r="BI165" s="262">
        <v>0</v>
      </c>
      <c r="BJ165" s="262">
        <v>0</v>
      </c>
      <c r="BK165" s="262">
        <v>0</v>
      </c>
      <c r="BL165" s="262">
        <v>0</v>
      </c>
      <c r="BM165" s="262">
        <v>0</v>
      </c>
      <c r="BN165" s="262">
        <f t="shared" si="78"/>
        <v>0</v>
      </c>
      <c r="BO165" s="254"/>
      <c r="BP165" s="254"/>
      <c r="BQ165" s="254" t="s">
        <v>260</v>
      </c>
      <c r="BR165" s="254" t="s">
        <v>291</v>
      </c>
      <c r="BS165" s="254" t="s">
        <v>270</v>
      </c>
      <c r="BT165" s="254"/>
    </row>
    <row r="166" spans="1:72" s="96" customFormat="1" ht="48" x14ac:dyDescent="0.25">
      <c r="A166" s="60" t="s">
        <v>474</v>
      </c>
      <c r="B166" s="60" t="s">
        <v>6</v>
      </c>
      <c r="C166" s="60" t="s">
        <v>1204</v>
      </c>
      <c r="D166" s="60" t="s">
        <v>267</v>
      </c>
      <c r="E166" s="61" t="s">
        <v>291</v>
      </c>
      <c r="F166" s="61" t="s">
        <v>52</v>
      </c>
      <c r="G166" s="62">
        <v>3301</v>
      </c>
      <c r="H166" s="60" t="s">
        <v>201</v>
      </c>
      <c r="I166" s="60" t="s">
        <v>750</v>
      </c>
      <c r="J166" s="60" t="s">
        <v>1686</v>
      </c>
      <c r="K166" s="60" t="s">
        <v>1472</v>
      </c>
      <c r="L166" s="60" t="s">
        <v>55</v>
      </c>
      <c r="M166" s="62">
        <v>3301126</v>
      </c>
      <c r="N166" s="60" t="s">
        <v>56</v>
      </c>
      <c r="O166" s="62">
        <v>330112600</v>
      </c>
      <c r="P166" s="112">
        <v>1</v>
      </c>
      <c r="Q166" s="238">
        <v>3</v>
      </c>
      <c r="R166" s="219">
        <f>Q166/P166</f>
        <v>3</v>
      </c>
      <c r="S166" s="112">
        <v>1</v>
      </c>
      <c r="T166" s="238"/>
      <c r="U166" s="219">
        <f>T166/M166</f>
        <v>0</v>
      </c>
      <c r="V166" s="112">
        <v>1</v>
      </c>
      <c r="W166" s="238"/>
      <c r="X166" s="219">
        <f>W166/P166</f>
        <v>0</v>
      </c>
      <c r="Y166" s="112">
        <v>1</v>
      </c>
      <c r="Z166" s="238"/>
      <c r="AA166" s="219">
        <f>Z166/S166</f>
        <v>0</v>
      </c>
      <c r="AB166" s="238">
        <f>P166+S166+V166+Y166</f>
        <v>4</v>
      </c>
      <c r="AC166" s="238">
        <f>Q166+T166+W166+Z166</f>
        <v>3</v>
      </c>
      <c r="AD166" s="219">
        <f>AC166/AB166</f>
        <v>0.75</v>
      </c>
      <c r="AE166" s="60" t="s">
        <v>1891</v>
      </c>
      <c r="AF166" s="60" t="s">
        <v>51</v>
      </c>
      <c r="AG166" s="65" t="s">
        <v>2177</v>
      </c>
      <c r="AH166" s="60" t="s">
        <v>1898</v>
      </c>
      <c r="AI166" s="60" t="s">
        <v>1183</v>
      </c>
      <c r="AJ166" s="60"/>
      <c r="AK166" s="66" t="s">
        <v>1897</v>
      </c>
      <c r="AL166" s="66" t="s">
        <v>2119</v>
      </c>
      <c r="AM166" s="67">
        <f>20000000-AM160</f>
        <v>15000000</v>
      </c>
      <c r="AN166" s="67">
        <v>0</v>
      </c>
      <c r="AO166" s="67">
        <v>0</v>
      </c>
      <c r="AP166" s="67">
        <v>0</v>
      </c>
      <c r="AQ166" s="22">
        <f>AP166/AM166</f>
        <v>0</v>
      </c>
      <c r="AR166" s="22">
        <f>AN166/AM166</f>
        <v>0</v>
      </c>
      <c r="AS166" s="60" t="s">
        <v>1905</v>
      </c>
      <c r="AT166" s="68"/>
      <c r="AU166" s="60"/>
      <c r="AV166" s="60"/>
      <c r="AW166" s="60"/>
      <c r="AX166" s="67">
        <v>0</v>
      </c>
      <c r="AY166" s="67">
        <f>20000000-AY160</f>
        <v>15000000</v>
      </c>
      <c r="AZ166" s="67">
        <v>0</v>
      </c>
      <c r="BA166" s="67">
        <v>0</v>
      </c>
      <c r="BB166" s="67">
        <v>0</v>
      </c>
      <c r="BC166" s="67">
        <v>0</v>
      </c>
      <c r="BD166" s="67">
        <v>0</v>
      </c>
      <c r="BE166" s="67">
        <v>0</v>
      </c>
      <c r="BF166" s="67">
        <v>0</v>
      </c>
      <c r="BG166" s="67">
        <v>0</v>
      </c>
      <c r="BH166" s="67">
        <v>0</v>
      </c>
      <c r="BI166" s="67">
        <v>0</v>
      </c>
      <c r="BJ166" s="67">
        <v>0</v>
      </c>
      <c r="BK166" s="67">
        <v>0</v>
      </c>
      <c r="BL166" s="67">
        <v>0</v>
      </c>
      <c r="BM166" s="67">
        <v>0</v>
      </c>
      <c r="BN166" s="67">
        <f>AX166+AY166+AZ166+BA166+BB166+BC166+BD166+BE166+BF166+BG166+BH166+BI166+BJ166+BK166+BL166+BM166</f>
        <v>15000000</v>
      </c>
      <c r="BO166" s="239"/>
      <c r="BP166" s="239"/>
      <c r="BQ166" s="239" t="s">
        <v>260</v>
      </c>
      <c r="BR166" s="239" t="s">
        <v>291</v>
      </c>
      <c r="BS166" s="239" t="s">
        <v>566</v>
      </c>
      <c r="BT166" s="239"/>
    </row>
    <row r="167" spans="1:72" s="98" customFormat="1" ht="67.5" customHeight="1" x14ac:dyDescent="0.25">
      <c r="A167" s="60" t="s">
        <v>475</v>
      </c>
      <c r="B167" s="60" t="s">
        <v>6</v>
      </c>
      <c r="C167" s="60" t="s">
        <v>14</v>
      </c>
      <c r="D167" s="60" t="s">
        <v>267</v>
      </c>
      <c r="E167" s="61" t="s">
        <v>291</v>
      </c>
      <c r="F167" s="61" t="s">
        <v>52</v>
      </c>
      <c r="G167" s="62">
        <v>3301</v>
      </c>
      <c r="H167" s="60" t="s">
        <v>201</v>
      </c>
      <c r="I167" s="60" t="s">
        <v>751</v>
      </c>
      <c r="J167" s="60" t="s">
        <v>1687</v>
      </c>
      <c r="K167" s="60" t="s">
        <v>1473</v>
      </c>
      <c r="L167" s="60" t="s">
        <v>1079</v>
      </c>
      <c r="M167" s="62">
        <v>3301128</v>
      </c>
      <c r="N167" s="60" t="s">
        <v>1080</v>
      </c>
      <c r="O167" s="62">
        <v>330112800</v>
      </c>
      <c r="P167" s="64">
        <v>0</v>
      </c>
      <c r="Q167" s="238">
        <v>0</v>
      </c>
      <c r="R167" s="219" t="e">
        <f>Q167/P167</f>
        <v>#DIV/0!</v>
      </c>
      <c r="S167" s="112">
        <v>3</v>
      </c>
      <c r="T167" s="238"/>
      <c r="U167" s="219">
        <f>T167/M167</f>
        <v>0</v>
      </c>
      <c r="V167" s="112">
        <v>4</v>
      </c>
      <c r="W167" s="238"/>
      <c r="X167" s="219" t="e">
        <f>W167/P167</f>
        <v>#DIV/0!</v>
      </c>
      <c r="Y167" s="112">
        <v>5</v>
      </c>
      <c r="Z167" s="238"/>
      <c r="AA167" s="219">
        <f>Z167/S167</f>
        <v>0</v>
      </c>
      <c r="AB167" s="238">
        <f>P167+S167+V167+Y167</f>
        <v>12</v>
      </c>
      <c r="AC167" s="238">
        <f>Q167+T167+W167+Z167</f>
        <v>0</v>
      </c>
      <c r="AD167" s="219">
        <f>AC167/AB167</f>
        <v>0</v>
      </c>
      <c r="AE167" s="60" t="s">
        <v>1891</v>
      </c>
      <c r="AF167" s="60" t="s">
        <v>51</v>
      </c>
      <c r="AG167" s="65" t="s">
        <v>2177</v>
      </c>
      <c r="AH167" s="60" t="s">
        <v>1901</v>
      </c>
      <c r="AI167" s="60" t="s">
        <v>1183</v>
      </c>
      <c r="AJ167" s="60"/>
      <c r="AK167" s="66" t="s">
        <v>1899</v>
      </c>
      <c r="AL167" s="66" t="s">
        <v>2119</v>
      </c>
      <c r="AM167" s="67">
        <v>50000000</v>
      </c>
      <c r="AN167" s="67">
        <v>0</v>
      </c>
      <c r="AO167" s="67">
        <v>0</v>
      </c>
      <c r="AP167" s="67">
        <v>0</v>
      </c>
      <c r="AQ167" s="22">
        <f>AP167/AM167</f>
        <v>0</v>
      </c>
      <c r="AR167" s="22">
        <f>AN167/AM167</f>
        <v>0</v>
      </c>
      <c r="AS167" s="60" t="s">
        <v>1900</v>
      </c>
      <c r="AT167" s="68"/>
      <c r="AU167" s="60"/>
      <c r="AV167" s="60"/>
      <c r="AW167" s="60"/>
      <c r="AX167" s="67">
        <v>0</v>
      </c>
      <c r="AY167" s="67">
        <v>50000000</v>
      </c>
      <c r="AZ167" s="67">
        <v>0</v>
      </c>
      <c r="BA167" s="67">
        <v>0</v>
      </c>
      <c r="BB167" s="67">
        <v>0</v>
      </c>
      <c r="BC167" s="67">
        <v>0</v>
      </c>
      <c r="BD167" s="67">
        <v>0</v>
      </c>
      <c r="BE167" s="67">
        <v>0</v>
      </c>
      <c r="BF167" s="67">
        <v>0</v>
      </c>
      <c r="BG167" s="67">
        <v>0</v>
      </c>
      <c r="BH167" s="67">
        <v>0</v>
      </c>
      <c r="BI167" s="67">
        <v>0</v>
      </c>
      <c r="BJ167" s="67">
        <v>0</v>
      </c>
      <c r="BK167" s="67">
        <v>0</v>
      </c>
      <c r="BL167" s="67">
        <v>0</v>
      </c>
      <c r="BM167" s="67">
        <v>0</v>
      </c>
      <c r="BN167" s="67">
        <f>AX167+AY167+AZ167+BA167+BB167+BC167+BD167+BE167+BF167+BG167+BH167+BI167+BJ167+BK167+BL167+BM167</f>
        <v>50000000</v>
      </c>
      <c r="BO167" s="239"/>
      <c r="BP167" s="239"/>
      <c r="BQ167" s="239" t="s">
        <v>260</v>
      </c>
      <c r="BR167" s="239" t="s">
        <v>291</v>
      </c>
      <c r="BS167" s="239" t="s">
        <v>566</v>
      </c>
      <c r="BT167" s="239"/>
    </row>
    <row r="168" spans="1:72" s="79" customFormat="1" ht="45" customHeight="1" x14ac:dyDescent="0.25">
      <c r="A168" s="241" t="s">
        <v>476</v>
      </c>
      <c r="B168" s="241" t="s">
        <v>6</v>
      </c>
      <c r="C168" s="241" t="s">
        <v>13</v>
      </c>
      <c r="D168" s="241" t="s">
        <v>267</v>
      </c>
      <c r="E168" s="242" t="s">
        <v>291</v>
      </c>
      <c r="F168" s="242" t="s">
        <v>52</v>
      </c>
      <c r="G168" s="243">
        <v>3301</v>
      </c>
      <c r="H168" s="241" t="s">
        <v>201</v>
      </c>
      <c r="I168" s="241" t="s">
        <v>752</v>
      </c>
      <c r="J168" s="241" t="s">
        <v>1688</v>
      </c>
      <c r="K168" s="241" t="s">
        <v>1474</v>
      </c>
      <c r="L168" s="241" t="s">
        <v>1081</v>
      </c>
      <c r="M168" s="243">
        <v>3301129</v>
      </c>
      <c r="N168" s="241" t="s">
        <v>1082</v>
      </c>
      <c r="O168" s="243">
        <v>330112900</v>
      </c>
      <c r="P168" s="311">
        <v>0</v>
      </c>
      <c r="Q168" s="247">
        <v>0</v>
      </c>
      <c r="R168" s="221" t="e">
        <f>Q168/P168</f>
        <v>#DIV/0!</v>
      </c>
      <c r="S168" s="311">
        <v>0</v>
      </c>
      <c r="T168" s="247"/>
      <c r="U168" s="221">
        <f>T168/M168</f>
        <v>0</v>
      </c>
      <c r="V168" s="311">
        <v>1</v>
      </c>
      <c r="W168" s="247"/>
      <c r="X168" s="221" t="e">
        <f>W168/P168</f>
        <v>#DIV/0!</v>
      </c>
      <c r="Y168" s="311">
        <v>1</v>
      </c>
      <c r="Z168" s="247"/>
      <c r="AA168" s="221" t="e">
        <f>Z168/S168</f>
        <v>#DIV/0!</v>
      </c>
      <c r="AB168" s="247">
        <v>1</v>
      </c>
      <c r="AC168" s="247">
        <f>Q168+T168+W168+Z168</f>
        <v>0</v>
      </c>
      <c r="AD168" s="221">
        <f>AC168/AB168</f>
        <v>0</v>
      </c>
      <c r="AE168" s="242" t="s">
        <v>1826</v>
      </c>
      <c r="AF168" s="249" t="s">
        <v>1204</v>
      </c>
      <c r="AG168" s="249" t="s">
        <v>1204</v>
      </c>
      <c r="AH168" s="241"/>
      <c r="AI168" s="241" t="s">
        <v>1183</v>
      </c>
      <c r="AJ168" s="241"/>
      <c r="AK168" s="250" t="s">
        <v>1826</v>
      </c>
      <c r="AL168" s="250" t="s">
        <v>1204</v>
      </c>
      <c r="AM168" s="251">
        <v>0</v>
      </c>
      <c r="AN168" s="251">
        <v>0</v>
      </c>
      <c r="AO168" s="251">
        <v>0</v>
      </c>
      <c r="AP168" s="251">
        <v>0</v>
      </c>
      <c r="AQ168" s="222" t="e">
        <f>AP168/AM168</f>
        <v>#DIV/0!</v>
      </c>
      <c r="AR168" s="222" t="e">
        <f>AN168/AM168</f>
        <v>#DIV/0!</v>
      </c>
      <c r="AS168" s="241"/>
      <c r="AT168" s="252"/>
      <c r="AU168" s="241"/>
      <c r="AV168" s="241"/>
      <c r="AW168" s="241"/>
      <c r="AX168" s="251">
        <v>0</v>
      </c>
      <c r="AY168" s="251">
        <v>0</v>
      </c>
      <c r="AZ168" s="251">
        <v>0</v>
      </c>
      <c r="BA168" s="251">
        <v>0</v>
      </c>
      <c r="BB168" s="251">
        <v>0</v>
      </c>
      <c r="BC168" s="251">
        <v>0</v>
      </c>
      <c r="BD168" s="251">
        <v>0</v>
      </c>
      <c r="BE168" s="251">
        <v>0</v>
      </c>
      <c r="BF168" s="251">
        <v>0</v>
      </c>
      <c r="BG168" s="251">
        <v>0</v>
      </c>
      <c r="BH168" s="251">
        <v>0</v>
      </c>
      <c r="BI168" s="251">
        <v>0</v>
      </c>
      <c r="BJ168" s="251">
        <v>0</v>
      </c>
      <c r="BK168" s="251">
        <v>0</v>
      </c>
      <c r="BL168" s="251">
        <v>0</v>
      </c>
      <c r="BM168" s="251">
        <v>0</v>
      </c>
      <c r="BN168" s="251">
        <f>AX168+AY168+AZ168+BA168+BB168+BC168+BD168+BE168+BF168+BG168+BH168+BI168+BJ168+BK168+BL168+BM168</f>
        <v>0</v>
      </c>
      <c r="BO168" s="241"/>
      <c r="BP168" s="241"/>
      <c r="BQ168" s="241" t="s">
        <v>260</v>
      </c>
      <c r="BR168" s="241" t="s">
        <v>291</v>
      </c>
      <c r="BS168" s="241" t="s">
        <v>270</v>
      </c>
      <c r="BT168" s="241"/>
    </row>
    <row r="169" spans="1:72" s="69" customFormat="1" ht="84" x14ac:dyDescent="0.25">
      <c r="A169" s="60" t="s">
        <v>477</v>
      </c>
      <c r="B169" s="60" t="s">
        <v>6</v>
      </c>
      <c r="C169" s="60" t="s">
        <v>1204</v>
      </c>
      <c r="D169" s="60" t="s">
        <v>267</v>
      </c>
      <c r="E169" s="61" t="s">
        <v>291</v>
      </c>
      <c r="F169" s="61" t="s">
        <v>52</v>
      </c>
      <c r="G169" s="62">
        <v>3301</v>
      </c>
      <c r="H169" s="63" t="s">
        <v>201</v>
      </c>
      <c r="I169" s="60" t="s">
        <v>753</v>
      </c>
      <c r="J169" s="60" t="s">
        <v>1689</v>
      </c>
      <c r="K169" s="60" t="s">
        <v>1475</v>
      </c>
      <c r="L169" s="60" t="s">
        <v>54</v>
      </c>
      <c r="M169" s="62">
        <v>3301053</v>
      </c>
      <c r="N169" s="60" t="s">
        <v>1083</v>
      </c>
      <c r="O169" s="62">
        <v>330105300</v>
      </c>
      <c r="P169" s="112">
        <v>14</v>
      </c>
      <c r="Q169" s="238">
        <v>10</v>
      </c>
      <c r="R169" s="219">
        <f>Q169/P169</f>
        <v>0.7142857142857143</v>
      </c>
      <c r="S169" s="112">
        <v>14</v>
      </c>
      <c r="T169" s="238"/>
      <c r="U169" s="219">
        <f>T169/M169</f>
        <v>0</v>
      </c>
      <c r="V169" s="112">
        <v>14</v>
      </c>
      <c r="W169" s="238"/>
      <c r="X169" s="219">
        <f>W169/P169</f>
        <v>0</v>
      </c>
      <c r="Y169" s="112">
        <v>14</v>
      </c>
      <c r="Z169" s="238"/>
      <c r="AA169" s="219">
        <f>Z169/S169</f>
        <v>0</v>
      </c>
      <c r="AB169" s="238">
        <f>P169+S169+V169+Y169</f>
        <v>56</v>
      </c>
      <c r="AC169" s="238">
        <f>Q169+T169+W169+Z169</f>
        <v>10</v>
      </c>
      <c r="AD169" s="219">
        <f>AC169/AB169</f>
        <v>0.17857142857142858</v>
      </c>
      <c r="AE169" s="60" t="s">
        <v>1891</v>
      </c>
      <c r="AF169" s="60" t="s">
        <v>51</v>
      </c>
      <c r="AG169" s="65" t="s">
        <v>2177</v>
      </c>
      <c r="AH169" s="60" t="s">
        <v>1903</v>
      </c>
      <c r="AI169" s="60" t="s">
        <v>1183</v>
      </c>
      <c r="AJ169" s="60"/>
      <c r="AK169" s="66" t="s">
        <v>1902</v>
      </c>
      <c r="AL169" s="66" t="s">
        <v>140</v>
      </c>
      <c r="AM169" s="67">
        <f>65777012+450000</f>
        <v>66227012</v>
      </c>
      <c r="AN169" s="67">
        <v>0</v>
      </c>
      <c r="AO169" s="67">
        <v>0</v>
      </c>
      <c r="AP169" s="67">
        <v>0</v>
      </c>
      <c r="AQ169" s="22">
        <f>AP169/AM169</f>
        <v>0</v>
      </c>
      <c r="AR169" s="22">
        <f>AN169/AM169</f>
        <v>0</v>
      </c>
      <c r="AS169" s="60" t="s">
        <v>1904</v>
      </c>
      <c r="AT169" s="68"/>
      <c r="AU169" s="60"/>
      <c r="AV169" s="60"/>
      <c r="AW169" s="60"/>
      <c r="AX169" s="67">
        <v>0</v>
      </c>
      <c r="AY169" s="67">
        <v>0</v>
      </c>
      <c r="AZ169" s="67">
        <v>0</v>
      </c>
      <c r="BA169" s="67">
        <v>0</v>
      </c>
      <c r="BB169" s="67">
        <v>0</v>
      </c>
      <c r="BC169" s="67">
        <f>65777012+450000</f>
        <v>66227012</v>
      </c>
      <c r="BD169" s="67">
        <v>0</v>
      </c>
      <c r="BE169" s="67">
        <v>0</v>
      </c>
      <c r="BF169" s="67">
        <v>0</v>
      </c>
      <c r="BG169" s="67">
        <v>0</v>
      </c>
      <c r="BH169" s="67">
        <v>0</v>
      </c>
      <c r="BI169" s="67">
        <v>0</v>
      </c>
      <c r="BJ169" s="67">
        <v>0</v>
      </c>
      <c r="BK169" s="67">
        <v>0</v>
      </c>
      <c r="BL169" s="67">
        <v>0</v>
      </c>
      <c r="BM169" s="67">
        <v>0</v>
      </c>
      <c r="BN169" s="67">
        <f>AX169+AY169+AZ169+BA169+BB169+BC169+BD169+BE169+BF169+BG169+BH169+BI169+BJ169+BK169+BL169+BM169</f>
        <v>66227012</v>
      </c>
      <c r="BO169" s="239"/>
      <c r="BP169" s="239"/>
      <c r="BQ169" s="239" t="s">
        <v>260</v>
      </c>
      <c r="BR169" s="239" t="s">
        <v>291</v>
      </c>
      <c r="BS169" s="239" t="s">
        <v>568</v>
      </c>
      <c r="BT169" s="239"/>
    </row>
    <row r="170" spans="1:72" s="69" customFormat="1" ht="48" x14ac:dyDescent="0.25">
      <c r="A170" s="254" t="s">
        <v>478</v>
      </c>
      <c r="B170" s="254" t="s">
        <v>6</v>
      </c>
      <c r="C170" s="254" t="s">
        <v>1204</v>
      </c>
      <c r="D170" s="254" t="s">
        <v>267</v>
      </c>
      <c r="E170" s="255" t="s">
        <v>291</v>
      </c>
      <c r="F170" s="265" t="s">
        <v>589</v>
      </c>
      <c r="G170" s="256">
        <v>3302</v>
      </c>
      <c r="H170" s="254" t="s">
        <v>200</v>
      </c>
      <c r="I170" s="254" t="s">
        <v>754</v>
      </c>
      <c r="J170" s="254" t="s">
        <v>1694</v>
      </c>
      <c r="K170" s="254" t="s">
        <v>1476</v>
      </c>
      <c r="L170" s="254" t="s">
        <v>1084</v>
      </c>
      <c r="M170" s="256">
        <v>3302042</v>
      </c>
      <c r="N170" s="254" t="s">
        <v>1085</v>
      </c>
      <c r="O170" s="256">
        <v>330204200</v>
      </c>
      <c r="P170" s="309">
        <v>0</v>
      </c>
      <c r="Q170" s="259">
        <v>0</v>
      </c>
      <c r="R170" s="223" t="e">
        <f t="shared" si="72"/>
        <v>#DIV/0!</v>
      </c>
      <c r="S170" s="309">
        <v>1</v>
      </c>
      <c r="T170" s="259"/>
      <c r="U170" s="223">
        <f t="shared" si="73"/>
        <v>0</v>
      </c>
      <c r="V170" s="309">
        <v>1</v>
      </c>
      <c r="W170" s="259"/>
      <c r="X170" s="223" t="e">
        <f t="shared" si="74"/>
        <v>#DIV/0!</v>
      </c>
      <c r="Y170" s="309">
        <v>1</v>
      </c>
      <c r="Z170" s="259"/>
      <c r="AA170" s="223">
        <f t="shared" si="75"/>
        <v>0</v>
      </c>
      <c r="AB170" s="259">
        <v>1</v>
      </c>
      <c r="AC170" s="259">
        <f t="shared" si="76"/>
        <v>0</v>
      </c>
      <c r="AD170" s="223">
        <f t="shared" si="77"/>
        <v>0</v>
      </c>
      <c r="AE170" s="260" t="s">
        <v>200</v>
      </c>
      <c r="AF170" s="260" t="s">
        <v>1204</v>
      </c>
      <c r="AG170" s="260" t="s">
        <v>1204</v>
      </c>
      <c r="AH170" s="254"/>
      <c r="AI170" s="254" t="s">
        <v>1183</v>
      </c>
      <c r="AJ170" s="254"/>
      <c r="AK170" s="261" t="s">
        <v>200</v>
      </c>
      <c r="AL170" s="261" t="s">
        <v>1204</v>
      </c>
      <c r="AM170" s="262">
        <v>0</v>
      </c>
      <c r="AN170" s="262">
        <v>0</v>
      </c>
      <c r="AO170" s="262">
        <v>0</v>
      </c>
      <c r="AP170" s="262">
        <v>0</v>
      </c>
      <c r="AQ170" s="263" t="s">
        <v>1204</v>
      </c>
      <c r="AR170" s="263" t="s">
        <v>1204</v>
      </c>
      <c r="AS170" s="254" t="s">
        <v>1204</v>
      </c>
      <c r="AT170" s="264"/>
      <c r="AU170" s="254"/>
      <c r="AV170" s="254"/>
      <c r="AW170" s="254"/>
      <c r="AX170" s="262">
        <v>0</v>
      </c>
      <c r="AY170" s="262">
        <v>0</v>
      </c>
      <c r="AZ170" s="262">
        <v>0</v>
      </c>
      <c r="BA170" s="262">
        <v>0</v>
      </c>
      <c r="BB170" s="262">
        <v>0</v>
      </c>
      <c r="BC170" s="262">
        <v>0</v>
      </c>
      <c r="BD170" s="262">
        <v>0</v>
      </c>
      <c r="BE170" s="262">
        <v>0</v>
      </c>
      <c r="BF170" s="262">
        <v>0</v>
      </c>
      <c r="BG170" s="262">
        <v>0</v>
      </c>
      <c r="BH170" s="262">
        <v>0</v>
      </c>
      <c r="BI170" s="262">
        <v>0</v>
      </c>
      <c r="BJ170" s="262">
        <v>0</v>
      </c>
      <c r="BK170" s="262">
        <v>0</v>
      </c>
      <c r="BL170" s="262">
        <v>0</v>
      </c>
      <c r="BM170" s="262">
        <v>0</v>
      </c>
      <c r="BN170" s="262">
        <f t="shared" si="78"/>
        <v>0</v>
      </c>
      <c r="BO170" s="254"/>
      <c r="BP170" s="254"/>
      <c r="BQ170" s="254" t="s">
        <v>260</v>
      </c>
      <c r="BR170" s="254" t="s">
        <v>291</v>
      </c>
      <c r="BS170" s="254" t="s">
        <v>270</v>
      </c>
      <c r="BT170" s="254"/>
    </row>
    <row r="171" spans="1:72" s="79" customFormat="1" ht="84" x14ac:dyDescent="0.25">
      <c r="A171" s="60" t="s">
        <v>479</v>
      </c>
      <c r="B171" s="61" t="s">
        <v>14</v>
      </c>
      <c r="C171" s="60" t="s">
        <v>1204</v>
      </c>
      <c r="D171" s="60" t="s">
        <v>267</v>
      </c>
      <c r="E171" s="61" t="s">
        <v>302</v>
      </c>
      <c r="F171" s="61" t="s">
        <v>74</v>
      </c>
      <c r="G171" s="62">
        <v>4101</v>
      </c>
      <c r="H171" s="63" t="s">
        <v>201</v>
      </c>
      <c r="I171" s="60" t="s">
        <v>755</v>
      </c>
      <c r="J171" s="60" t="s">
        <v>1690</v>
      </c>
      <c r="K171" s="60" t="s">
        <v>1477</v>
      </c>
      <c r="L171" s="60" t="s">
        <v>1086</v>
      </c>
      <c r="M171" s="62">
        <v>4101014</v>
      </c>
      <c r="N171" s="60" t="s">
        <v>1087</v>
      </c>
      <c r="O171" s="62">
        <v>410101400</v>
      </c>
      <c r="P171" s="112">
        <v>175</v>
      </c>
      <c r="Q171" s="238">
        <v>100</v>
      </c>
      <c r="R171" s="219">
        <f>Q171/P171</f>
        <v>0.5714285714285714</v>
      </c>
      <c r="S171" s="112">
        <v>175</v>
      </c>
      <c r="T171" s="238"/>
      <c r="U171" s="219">
        <f>T171/M171</f>
        <v>0</v>
      </c>
      <c r="V171" s="112">
        <v>175</v>
      </c>
      <c r="W171" s="238"/>
      <c r="X171" s="219">
        <f>W171/P171</f>
        <v>0</v>
      </c>
      <c r="Y171" s="112">
        <v>175</v>
      </c>
      <c r="Z171" s="238"/>
      <c r="AA171" s="219">
        <f>Z171/S171</f>
        <v>0</v>
      </c>
      <c r="AB171" s="238">
        <f t="shared" ref="AB171:AC174" si="88">P171+S171+V171+Y171</f>
        <v>700</v>
      </c>
      <c r="AC171" s="238">
        <f t="shared" si="88"/>
        <v>100</v>
      </c>
      <c r="AD171" s="219">
        <f>AC171/AB171</f>
        <v>0.14285714285714285</v>
      </c>
      <c r="AE171" s="60" t="s">
        <v>2081</v>
      </c>
      <c r="AF171" s="60" t="s">
        <v>77</v>
      </c>
      <c r="AG171" s="65" t="s">
        <v>2177</v>
      </c>
      <c r="AH171" s="60"/>
      <c r="AI171" s="60" t="s">
        <v>1179</v>
      </c>
      <c r="AJ171" s="60"/>
      <c r="AK171" s="66" t="s">
        <v>2068</v>
      </c>
      <c r="AL171" s="66" t="s">
        <v>1795</v>
      </c>
      <c r="AM171" s="67">
        <v>33000000</v>
      </c>
      <c r="AN171" s="67">
        <v>0</v>
      </c>
      <c r="AO171" s="67">
        <v>0</v>
      </c>
      <c r="AP171" s="67">
        <v>0</v>
      </c>
      <c r="AQ171" s="22">
        <f>AP171/AM171</f>
        <v>0</v>
      </c>
      <c r="AR171" s="22">
        <f>AN171/AM171</f>
        <v>0</v>
      </c>
      <c r="AS171" s="60"/>
      <c r="AT171" s="68"/>
      <c r="AU171" s="60"/>
      <c r="AV171" s="60"/>
      <c r="AW171" s="60"/>
      <c r="AX171" s="67">
        <v>33000000</v>
      </c>
      <c r="AY171" s="67">
        <v>0</v>
      </c>
      <c r="AZ171" s="67">
        <v>0</v>
      </c>
      <c r="BA171" s="67">
        <v>0</v>
      </c>
      <c r="BB171" s="67">
        <v>0</v>
      </c>
      <c r="BC171" s="67">
        <v>0</v>
      </c>
      <c r="BD171" s="67">
        <v>0</v>
      </c>
      <c r="BE171" s="67">
        <v>0</v>
      </c>
      <c r="BF171" s="67">
        <v>0</v>
      </c>
      <c r="BG171" s="67">
        <v>0</v>
      </c>
      <c r="BH171" s="67">
        <v>0</v>
      </c>
      <c r="BI171" s="67">
        <v>0</v>
      </c>
      <c r="BJ171" s="67">
        <v>0</v>
      </c>
      <c r="BK171" s="67">
        <v>0</v>
      </c>
      <c r="BL171" s="67">
        <v>0</v>
      </c>
      <c r="BM171" s="67">
        <v>0</v>
      </c>
      <c r="BN171" s="67">
        <f>AX171+AY171+AZ171+BA171+BB171+BC171+BD171+BE171+BF171+BG171+BH171+BI171+BJ171+BK171+BL171+BM171</f>
        <v>33000000</v>
      </c>
      <c r="BO171" s="239"/>
      <c r="BP171" s="239"/>
      <c r="BQ171" s="239" t="s">
        <v>260</v>
      </c>
      <c r="BR171" s="239"/>
      <c r="BS171" s="239" t="s">
        <v>305</v>
      </c>
      <c r="BT171" s="239"/>
    </row>
    <row r="172" spans="1:72" s="69" customFormat="1" ht="48" x14ac:dyDescent="0.25">
      <c r="A172" s="60" t="s">
        <v>480</v>
      </c>
      <c r="B172" s="61" t="s">
        <v>14</v>
      </c>
      <c r="C172" s="60" t="s">
        <v>1204</v>
      </c>
      <c r="D172" s="60" t="s">
        <v>267</v>
      </c>
      <c r="E172" s="61" t="s">
        <v>302</v>
      </c>
      <c r="F172" s="61" t="s">
        <v>74</v>
      </c>
      <c r="G172" s="62">
        <v>4101</v>
      </c>
      <c r="H172" s="63" t="s">
        <v>201</v>
      </c>
      <c r="I172" s="60" t="s">
        <v>756</v>
      </c>
      <c r="J172" s="60" t="s">
        <v>1691</v>
      </c>
      <c r="K172" s="60" t="s">
        <v>1478</v>
      </c>
      <c r="L172" s="60" t="s">
        <v>78</v>
      </c>
      <c r="M172" s="62">
        <v>4101023</v>
      </c>
      <c r="N172" s="60" t="s">
        <v>1088</v>
      </c>
      <c r="O172" s="62">
        <v>410102306</v>
      </c>
      <c r="P172" s="112">
        <v>900</v>
      </c>
      <c r="Q172" s="238">
        <v>867</v>
      </c>
      <c r="R172" s="219">
        <f>Q172/P172</f>
        <v>0.96333333333333337</v>
      </c>
      <c r="S172" s="112">
        <v>900</v>
      </c>
      <c r="T172" s="238"/>
      <c r="U172" s="219">
        <f>T172/M172</f>
        <v>0</v>
      </c>
      <c r="V172" s="112">
        <v>900</v>
      </c>
      <c r="W172" s="238"/>
      <c r="X172" s="219">
        <f>W172/P172</f>
        <v>0</v>
      </c>
      <c r="Y172" s="112">
        <v>900</v>
      </c>
      <c r="Z172" s="238"/>
      <c r="AA172" s="219">
        <f>Z172/S172</f>
        <v>0</v>
      </c>
      <c r="AB172" s="238">
        <f t="shared" si="88"/>
        <v>3600</v>
      </c>
      <c r="AC172" s="238">
        <f t="shared" si="88"/>
        <v>867</v>
      </c>
      <c r="AD172" s="219">
        <f>AC172/AB172</f>
        <v>0.24083333333333334</v>
      </c>
      <c r="AE172" s="60" t="s">
        <v>2081</v>
      </c>
      <c r="AF172" s="60" t="s">
        <v>77</v>
      </c>
      <c r="AG172" s="65" t="s">
        <v>2177</v>
      </c>
      <c r="AH172" s="60"/>
      <c r="AI172" s="60" t="s">
        <v>1179</v>
      </c>
      <c r="AJ172" s="60"/>
      <c r="AK172" s="66" t="s">
        <v>233</v>
      </c>
      <c r="AL172" s="66" t="s">
        <v>1795</v>
      </c>
      <c r="AM172" s="67">
        <v>30250000</v>
      </c>
      <c r="AN172" s="67">
        <v>0</v>
      </c>
      <c r="AO172" s="67">
        <v>0</v>
      </c>
      <c r="AP172" s="67">
        <v>0</v>
      </c>
      <c r="AQ172" s="22">
        <f>AP172/AM172</f>
        <v>0</v>
      </c>
      <c r="AR172" s="22">
        <f>AN172/AM172</f>
        <v>0</v>
      </c>
      <c r="AS172" s="60"/>
      <c r="AT172" s="68"/>
      <c r="AU172" s="60"/>
      <c r="AV172" s="60"/>
      <c r="AW172" s="60"/>
      <c r="AX172" s="67">
        <v>30250000</v>
      </c>
      <c r="AY172" s="67">
        <v>0</v>
      </c>
      <c r="AZ172" s="67">
        <v>0</v>
      </c>
      <c r="BA172" s="67">
        <v>0</v>
      </c>
      <c r="BB172" s="67">
        <v>0</v>
      </c>
      <c r="BC172" s="67">
        <v>0</v>
      </c>
      <c r="BD172" s="67">
        <v>0</v>
      </c>
      <c r="BE172" s="67">
        <v>0</v>
      </c>
      <c r="BF172" s="67">
        <v>0</v>
      </c>
      <c r="BG172" s="67">
        <v>0</v>
      </c>
      <c r="BH172" s="67">
        <v>0</v>
      </c>
      <c r="BI172" s="67">
        <v>0</v>
      </c>
      <c r="BJ172" s="67">
        <v>0</v>
      </c>
      <c r="BK172" s="67">
        <v>0</v>
      </c>
      <c r="BL172" s="67">
        <v>0</v>
      </c>
      <c r="BM172" s="67">
        <v>0</v>
      </c>
      <c r="BN172" s="67">
        <f>AX172+AY172+AZ172+BA172+BB172+BC172+BD172+BE172+BF172+BG172+BH172+BI172+BJ172+BK172+BL172+BM172</f>
        <v>30250000</v>
      </c>
      <c r="BO172" s="239"/>
      <c r="BP172" s="239"/>
      <c r="BQ172" s="239" t="s">
        <v>260</v>
      </c>
      <c r="BR172" s="239"/>
      <c r="BS172" s="239" t="s">
        <v>305</v>
      </c>
      <c r="BT172" s="239"/>
    </row>
    <row r="173" spans="1:72" s="85" customFormat="1" ht="60" x14ac:dyDescent="0.25">
      <c r="A173" s="60" t="s">
        <v>481</v>
      </c>
      <c r="B173" s="61" t="s">
        <v>14</v>
      </c>
      <c r="C173" s="60" t="s">
        <v>1204</v>
      </c>
      <c r="D173" s="60" t="s">
        <v>267</v>
      </c>
      <c r="E173" s="61" t="s">
        <v>302</v>
      </c>
      <c r="F173" s="61" t="s">
        <v>74</v>
      </c>
      <c r="G173" s="62">
        <v>4101</v>
      </c>
      <c r="H173" s="60" t="s">
        <v>201</v>
      </c>
      <c r="I173" s="60" t="s">
        <v>757</v>
      </c>
      <c r="J173" s="60" t="s">
        <v>1692</v>
      </c>
      <c r="K173" s="60" t="s">
        <v>1479</v>
      </c>
      <c r="L173" s="60" t="s">
        <v>79</v>
      </c>
      <c r="M173" s="62">
        <v>4101025</v>
      </c>
      <c r="N173" s="60" t="s">
        <v>1089</v>
      </c>
      <c r="O173" s="62">
        <v>410102506</v>
      </c>
      <c r="P173" s="112">
        <v>50</v>
      </c>
      <c r="Q173" s="238">
        <v>13</v>
      </c>
      <c r="R173" s="219">
        <f>Q173/P173</f>
        <v>0.26</v>
      </c>
      <c r="S173" s="112">
        <v>50</v>
      </c>
      <c r="T173" s="238"/>
      <c r="U173" s="219">
        <f>T173/M173</f>
        <v>0</v>
      </c>
      <c r="V173" s="112">
        <v>50</v>
      </c>
      <c r="W173" s="238"/>
      <c r="X173" s="219">
        <f>W173/P173</f>
        <v>0</v>
      </c>
      <c r="Y173" s="112">
        <v>50</v>
      </c>
      <c r="Z173" s="238"/>
      <c r="AA173" s="219">
        <f>Z173/S173</f>
        <v>0</v>
      </c>
      <c r="AB173" s="238">
        <f t="shared" si="88"/>
        <v>200</v>
      </c>
      <c r="AC173" s="238">
        <f t="shared" si="88"/>
        <v>13</v>
      </c>
      <c r="AD173" s="219">
        <f>AC173/AB173</f>
        <v>6.5000000000000002E-2</v>
      </c>
      <c r="AE173" s="60" t="s">
        <v>2081</v>
      </c>
      <c r="AF173" s="60" t="s">
        <v>77</v>
      </c>
      <c r="AG173" s="65" t="s">
        <v>2177</v>
      </c>
      <c r="AH173" s="60"/>
      <c r="AI173" s="60" t="s">
        <v>1179</v>
      </c>
      <c r="AJ173" s="60"/>
      <c r="AK173" s="66" t="s">
        <v>185</v>
      </c>
      <c r="AL173" s="66" t="s">
        <v>1795</v>
      </c>
      <c r="AM173" s="67">
        <v>12000000</v>
      </c>
      <c r="AN173" s="67">
        <v>0</v>
      </c>
      <c r="AO173" s="67">
        <v>0</v>
      </c>
      <c r="AP173" s="67">
        <v>0</v>
      </c>
      <c r="AQ173" s="22">
        <f>AP173/AM173</f>
        <v>0</v>
      </c>
      <c r="AR173" s="22">
        <f>AN173/AM173</f>
        <v>0</v>
      </c>
      <c r="AS173" s="60"/>
      <c r="AT173" s="68"/>
      <c r="AU173" s="60"/>
      <c r="AV173" s="60"/>
      <c r="AW173" s="60"/>
      <c r="AX173" s="67">
        <v>12000000</v>
      </c>
      <c r="AY173" s="67">
        <v>0</v>
      </c>
      <c r="AZ173" s="67">
        <v>0</v>
      </c>
      <c r="BA173" s="67">
        <v>0</v>
      </c>
      <c r="BB173" s="67">
        <v>0</v>
      </c>
      <c r="BC173" s="67">
        <v>0</v>
      </c>
      <c r="BD173" s="67">
        <v>0</v>
      </c>
      <c r="BE173" s="67">
        <v>0</v>
      </c>
      <c r="BF173" s="67">
        <v>0</v>
      </c>
      <c r="BG173" s="67">
        <v>0</v>
      </c>
      <c r="BH173" s="67">
        <v>0</v>
      </c>
      <c r="BI173" s="67">
        <v>0</v>
      </c>
      <c r="BJ173" s="67">
        <v>0</v>
      </c>
      <c r="BK173" s="67">
        <v>0</v>
      </c>
      <c r="BL173" s="67">
        <v>0</v>
      </c>
      <c r="BM173" s="67">
        <v>0</v>
      </c>
      <c r="BN173" s="67">
        <f>AX173+AY173+AZ173+BA173+BB173+BC173+BD173+BE173+BF173+BG173+BH173+BI173+BJ173+BK173+BL173+BM173</f>
        <v>12000000</v>
      </c>
      <c r="BO173" s="239"/>
      <c r="BP173" s="239"/>
      <c r="BQ173" s="239" t="s">
        <v>260</v>
      </c>
      <c r="BR173" s="239"/>
      <c r="BS173" s="239" t="s">
        <v>305</v>
      </c>
      <c r="BT173" s="239"/>
    </row>
    <row r="174" spans="1:72" s="69" customFormat="1" ht="48" x14ac:dyDescent="0.25">
      <c r="A174" s="60" t="s">
        <v>482</v>
      </c>
      <c r="B174" s="61" t="s">
        <v>14</v>
      </c>
      <c r="C174" s="60" t="s">
        <v>1204</v>
      </c>
      <c r="D174" s="60" t="s">
        <v>267</v>
      </c>
      <c r="E174" s="61" t="s">
        <v>302</v>
      </c>
      <c r="F174" s="61" t="s">
        <v>74</v>
      </c>
      <c r="G174" s="62">
        <v>4101</v>
      </c>
      <c r="H174" s="60" t="s">
        <v>201</v>
      </c>
      <c r="I174" s="80" t="s">
        <v>758</v>
      </c>
      <c r="J174" s="60" t="s">
        <v>1693</v>
      </c>
      <c r="K174" s="60" t="s">
        <v>1480</v>
      </c>
      <c r="L174" s="60" t="s">
        <v>1090</v>
      </c>
      <c r="M174" s="62">
        <v>4101027</v>
      </c>
      <c r="N174" s="60" t="s">
        <v>1091</v>
      </c>
      <c r="O174" s="62">
        <v>410102702</v>
      </c>
      <c r="P174" s="112">
        <v>7</v>
      </c>
      <c r="Q174" s="238">
        <v>2</v>
      </c>
      <c r="R174" s="219">
        <f>Q174/P174</f>
        <v>0.2857142857142857</v>
      </c>
      <c r="S174" s="112">
        <v>7</v>
      </c>
      <c r="T174" s="238"/>
      <c r="U174" s="219">
        <f>T174/M174</f>
        <v>0</v>
      </c>
      <c r="V174" s="112">
        <v>7</v>
      </c>
      <c r="W174" s="238"/>
      <c r="X174" s="219">
        <f>W174/P174</f>
        <v>0</v>
      </c>
      <c r="Y174" s="112">
        <v>7</v>
      </c>
      <c r="Z174" s="238"/>
      <c r="AA174" s="219">
        <f>Z174/S174</f>
        <v>0</v>
      </c>
      <c r="AB174" s="238">
        <f t="shared" si="88"/>
        <v>28</v>
      </c>
      <c r="AC174" s="238">
        <f t="shared" si="88"/>
        <v>2</v>
      </c>
      <c r="AD174" s="219">
        <f>AC174/AB174</f>
        <v>7.1428571428571425E-2</v>
      </c>
      <c r="AE174" s="60" t="s">
        <v>2081</v>
      </c>
      <c r="AF174" s="60" t="s">
        <v>77</v>
      </c>
      <c r="AG174" s="65" t="s">
        <v>2177</v>
      </c>
      <c r="AH174" s="60"/>
      <c r="AI174" s="60" t="s">
        <v>1179</v>
      </c>
      <c r="AJ174" s="60"/>
      <c r="AK174" s="66" t="s">
        <v>164</v>
      </c>
      <c r="AL174" s="66" t="s">
        <v>1795</v>
      </c>
      <c r="AM174" s="67">
        <v>7000000</v>
      </c>
      <c r="AN174" s="67">
        <v>0</v>
      </c>
      <c r="AO174" s="67">
        <v>0</v>
      </c>
      <c r="AP174" s="67">
        <v>0</v>
      </c>
      <c r="AQ174" s="22">
        <f>AP174/AM174</f>
        <v>0</v>
      </c>
      <c r="AR174" s="22">
        <f>AN174/AM174</f>
        <v>0</v>
      </c>
      <c r="AS174" s="60"/>
      <c r="AT174" s="68"/>
      <c r="AU174" s="60"/>
      <c r="AV174" s="60"/>
      <c r="AW174" s="60"/>
      <c r="AX174" s="67">
        <v>7000000</v>
      </c>
      <c r="AY174" s="67">
        <v>0</v>
      </c>
      <c r="AZ174" s="67">
        <v>0</v>
      </c>
      <c r="BA174" s="67">
        <v>0</v>
      </c>
      <c r="BB174" s="67">
        <v>0</v>
      </c>
      <c r="BC174" s="67">
        <v>0</v>
      </c>
      <c r="BD174" s="67">
        <v>0</v>
      </c>
      <c r="BE174" s="67">
        <v>0</v>
      </c>
      <c r="BF174" s="67">
        <v>0</v>
      </c>
      <c r="BG174" s="67">
        <v>0</v>
      </c>
      <c r="BH174" s="67">
        <v>0</v>
      </c>
      <c r="BI174" s="67">
        <v>0</v>
      </c>
      <c r="BJ174" s="67">
        <v>0</v>
      </c>
      <c r="BK174" s="67">
        <v>0</v>
      </c>
      <c r="BL174" s="67">
        <v>0</v>
      </c>
      <c r="BM174" s="67">
        <v>0</v>
      </c>
      <c r="BN174" s="67">
        <f>AX174+AY174+AZ174+BA174+BB174+BC174+BD174+BE174+BF174+BG174+BH174+BI174+BJ174+BK174+BL174+BM174</f>
        <v>7000000</v>
      </c>
      <c r="BO174" s="239"/>
      <c r="BP174" s="239"/>
      <c r="BQ174" s="239" t="s">
        <v>260</v>
      </c>
      <c r="BR174" s="239"/>
      <c r="BS174" s="239" t="s">
        <v>305</v>
      </c>
      <c r="BT174" s="239"/>
    </row>
    <row r="175" spans="1:72" s="69" customFormat="1" ht="72" x14ac:dyDescent="0.25">
      <c r="A175" s="254" t="s">
        <v>483</v>
      </c>
      <c r="B175" s="255" t="s">
        <v>14</v>
      </c>
      <c r="C175" s="254" t="s">
        <v>1204</v>
      </c>
      <c r="D175" s="254" t="s">
        <v>267</v>
      </c>
      <c r="E175" s="255" t="s">
        <v>302</v>
      </c>
      <c r="F175" s="255" t="s">
        <v>74</v>
      </c>
      <c r="G175" s="256">
        <v>4101</v>
      </c>
      <c r="H175" s="254" t="s">
        <v>200</v>
      </c>
      <c r="I175" s="254" t="s">
        <v>759</v>
      </c>
      <c r="J175" s="254" t="s">
        <v>1695</v>
      </c>
      <c r="K175" s="254" t="s">
        <v>1481</v>
      </c>
      <c r="L175" s="254" t="s">
        <v>1092</v>
      </c>
      <c r="M175" s="256">
        <v>4101031</v>
      </c>
      <c r="N175" s="254" t="s">
        <v>1093</v>
      </c>
      <c r="O175" s="256">
        <v>410103101</v>
      </c>
      <c r="P175" s="309">
        <v>2</v>
      </c>
      <c r="Q175" s="259">
        <v>0</v>
      </c>
      <c r="R175" s="223">
        <f t="shared" si="72"/>
        <v>0</v>
      </c>
      <c r="S175" s="309">
        <v>2</v>
      </c>
      <c r="T175" s="259"/>
      <c r="U175" s="223">
        <f t="shared" si="73"/>
        <v>0</v>
      </c>
      <c r="V175" s="309">
        <v>2</v>
      </c>
      <c r="W175" s="259"/>
      <c r="X175" s="223">
        <f t="shared" si="74"/>
        <v>0</v>
      </c>
      <c r="Y175" s="309">
        <v>2</v>
      </c>
      <c r="Z175" s="259"/>
      <c r="AA175" s="223">
        <f t="shared" si="75"/>
        <v>0</v>
      </c>
      <c r="AB175" s="259">
        <f>P175+S175+V175+Y175</f>
        <v>8</v>
      </c>
      <c r="AC175" s="259">
        <f t="shared" si="76"/>
        <v>0</v>
      </c>
      <c r="AD175" s="223">
        <f t="shared" si="77"/>
        <v>0</v>
      </c>
      <c r="AE175" s="260" t="s">
        <v>200</v>
      </c>
      <c r="AF175" s="260" t="s">
        <v>1204</v>
      </c>
      <c r="AG175" s="260" t="s">
        <v>1204</v>
      </c>
      <c r="AH175" s="254"/>
      <c r="AI175" s="254" t="s">
        <v>1179</v>
      </c>
      <c r="AJ175" s="254"/>
      <c r="AK175" s="261" t="s">
        <v>200</v>
      </c>
      <c r="AL175" s="261" t="s">
        <v>1204</v>
      </c>
      <c r="AM175" s="262">
        <v>0</v>
      </c>
      <c r="AN175" s="262">
        <v>0</v>
      </c>
      <c r="AO175" s="262">
        <v>0</v>
      </c>
      <c r="AP175" s="262">
        <v>0</v>
      </c>
      <c r="AQ175" s="263" t="s">
        <v>1204</v>
      </c>
      <c r="AR175" s="263" t="s">
        <v>1204</v>
      </c>
      <c r="AS175" s="254" t="s">
        <v>1204</v>
      </c>
      <c r="AT175" s="264"/>
      <c r="AU175" s="254"/>
      <c r="AV175" s="254"/>
      <c r="AW175" s="254"/>
      <c r="AX175" s="262">
        <v>0</v>
      </c>
      <c r="AY175" s="262">
        <v>0</v>
      </c>
      <c r="AZ175" s="262">
        <v>0</v>
      </c>
      <c r="BA175" s="262">
        <v>0</v>
      </c>
      <c r="BB175" s="262">
        <v>0</v>
      </c>
      <c r="BC175" s="262">
        <v>0</v>
      </c>
      <c r="BD175" s="262">
        <v>0</v>
      </c>
      <c r="BE175" s="262">
        <v>0</v>
      </c>
      <c r="BF175" s="262">
        <v>0</v>
      </c>
      <c r="BG175" s="262">
        <v>0</v>
      </c>
      <c r="BH175" s="262">
        <v>0</v>
      </c>
      <c r="BI175" s="262">
        <v>0</v>
      </c>
      <c r="BJ175" s="262">
        <v>0</v>
      </c>
      <c r="BK175" s="262">
        <v>0</v>
      </c>
      <c r="BL175" s="262">
        <v>0</v>
      </c>
      <c r="BM175" s="262">
        <v>0</v>
      </c>
      <c r="BN175" s="262">
        <f t="shared" si="78"/>
        <v>0</v>
      </c>
      <c r="BO175" s="254"/>
      <c r="BP175" s="254"/>
      <c r="BQ175" s="254" t="s">
        <v>260</v>
      </c>
      <c r="BR175" s="254"/>
      <c r="BS175" s="254" t="s">
        <v>305</v>
      </c>
      <c r="BT175" s="254"/>
    </row>
    <row r="176" spans="1:72" s="83" customFormat="1" ht="72" x14ac:dyDescent="0.25">
      <c r="A176" s="60" t="s">
        <v>484</v>
      </c>
      <c r="B176" s="61" t="s">
        <v>14</v>
      </c>
      <c r="C176" s="60" t="s">
        <v>1204</v>
      </c>
      <c r="D176" s="60" t="s">
        <v>267</v>
      </c>
      <c r="E176" s="61" t="s">
        <v>302</v>
      </c>
      <c r="F176" s="61" t="s">
        <v>74</v>
      </c>
      <c r="G176" s="62">
        <v>4101</v>
      </c>
      <c r="H176" s="60" t="s">
        <v>201</v>
      </c>
      <c r="I176" s="60" t="s">
        <v>760</v>
      </c>
      <c r="J176" s="60" t="s">
        <v>1696</v>
      </c>
      <c r="K176" s="60" t="s">
        <v>1482</v>
      </c>
      <c r="L176" s="60" t="s">
        <v>80</v>
      </c>
      <c r="M176" s="62">
        <v>4101038</v>
      </c>
      <c r="N176" s="60" t="s">
        <v>81</v>
      </c>
      <c r="O176" s="62">
        <v>410103801</v>
      </c>
      <c r="P176" s="64">
        <v>1</v>
      </c>
      <c r="Q176" s="238">
        <v>0.4</v>
      </c>
      <c r="R176" s="219">
        <f>Q176/P176</f>
        <v>0.4</v>
      </c>
      <c r="S176" s="64">
        <v>1</v>
      </c>
      <c r="T176" s="238"/>
      <c r="U176" s="219">
        <f>T176/M176</f>
        <v>0</v>
      </c>
      <c r="V176" s="64">
        <v>1</v>
      </c>
      <c r="W176" s="238"/>
      <c r="X176" s="219">
        <f>W176/P176</f>
        <v>0</v>
      </c>
      <c r="Y176" s="64">
        <v>1</v>
      </c>
      <c r="Z176" s="238"/>
      <c r="AA176" s="219">
        <f>Z176/S176</f>
        <v>0</v>
      </c>
      <c r="AB176" s="238">
        <v>1</v>
      </c>
      <c r="AC176" s="238">
        <f>Q176+T176+W176+Z176</f>
        <v>0.4</v>
      </c>
      <c r="AD176" s="219">
        <f>AC176/AB176</f>
        <v>0.4</v>
      </c>
      <c r="AE176" s="60" t="s">
        <v>2081</v>
      </c>
      <c r="AF176" s="60" t="s">
        <v>77</v>
      </c>
      <c r="AG176" s="65" t="s">
        <v>2177</v>
      </c>
      <c r="AH176" s="60"/>
      <c r="AI176" s="60" t="s">
        <v>1179</v>
      </c>
      <c r="AJ176" s="60"/>
      <c r="AK176" s="66" t="s">
        <v>169</v>
      </c>
      <c r="AL176" s="66" t="s">
        <v>1795</v>
      </c>
      <c r="AM176" s="67">
        <v>40500000</v>
      </c>
      <c r="AN176" s="67">
        <v>0</v>
      </c>
      <c r="AO176" s="67">
        <v>0</v>
      </c>
      <c r="AP176" s="67">
        <v>0</v>
      </c>
      <c r="AQ176" s="22">
        <f>AP176/AM176</f>
        <v>0</v>
      </c>
      <c r="AR176" s="22">
        <f>AN176/AM176</f>
        <v>0</v>
      </c>
      <c r="AS176" s="60"/>
      <c r="AT176" s="68"/>
      <c r="AU176" s="60"/>
      <c r="AV176" s="60"/>
      <c r="AW176" s="60"/>
      <c r="AX176" s="67">
        <v>40500000</v>
      </c>
      <c r="AY176" s="67">
        <v>0</v>
      </c>
      <c r="AZ176" s="67">
        <v>0</v>
      </c>
      <c r="BA176" s="67">
        <v>0</v>
      </c>
      <c r="BB176" s="67">
        <v>0</v>
      </c>
      <c r="BC176" s="67">
        <v>0</v>
      </c>
      <c r="BD176" s="67">
        <v>0</v>
      </c>
      <c r="BE176" s="67">
        <v>0</v>
      </c>
      <c r="BF176" s="67">
        <v>0</v>
      </c>
      <c r="BG176" s="67">
        <v>0</v>
      </c>
      <c r="BH176" s="67">
        <v>0</v>
      </c>
      <c r="BI176" s="67">
        <v>0</v>
      </c>
      <c r="BJ176" s="67">
        <v>0</v>
      </c>
      <c r="BK176" s="67">
        <v>0</v>
      </c>
      <c r="BL176" s="67">
        <v>0</v>
      </c>
      <c r="BM176" s="67">
        <v>0</v>
      </c>
      <c r="BN176" s="67">
        <f>AX176+AY176+AZ176+BA176+BB176+BC176+BD176+BE176+BF176+BG176+BH176+BI176+BJ176+BK176+BL176+BM176</f>
        <v>40500000</v>
      </c>
      <c r="BO176" s="239"/>
      <c r="BP176" s="239"/>
      <c r="BQ176" s="239" t="s">
        <v>260</v>
      </c>
      <c r="BR176" s="239"/>
      <c r="BS176" s="239" t="s">
        <v>305</v>
      </c>
      <c r="BT176" s="239"/>
    </row>
    <row r="177" spans="1:72" s="96" customFormat="1" ht="48" x14ac:dyDescent="0.25">
      <c r="A177" s="60" t="s">
        <v>485</v>
      </c>
      <c r="B177" s="61" t="s">
        <v>14</v>
      </c>
      <c r="C177" s="60" t="s">
        <v>1204</v>
      </c>
      <c r="D177" s="60" t="s">
        <v>267</v>
      </c>
      <c r="E177" s="61" t="s">
        <v>302</v>
      </c>
      <c r="F177" s="61" t="s">
        <v>74</v>
      </c>
      <c r="G177" s="62">
        <v>4101</v>
      </c>
      <c r="H177" s="60" t="s">
        <v>201</v>
      </c>
      <c r="I177" s="80" t="s">
        <v>761</v>
      </c>
      <c r="J177" s="60" t="s">
        <v>1698</v>
      </c>
      <c r="K177" s="60" t="s">
        <v>1483</v>
      </c>
      <c r="L177" s="60" t="s">
        <v>1094</v>
      </c>
      <c r="M177" s="62">
        <v>4101043</v>
      </c>
      <c r="N177" s="60" t="s">
        <v>1095</v>
      </c>
      <c r="O177" s="62">
        <v>410104300</v>
      </c>
      <c r="P177" s="113">
        <v>0</v>
      </c>
      <c r="Q177" s="113">
        <v>0</v>
      </c>
      <c r="R177" s="219" t="e">
        <f>Q177/P177</f>
        <v>#DIV/0!</v>
      </c>
      <c r="S177" s="113">
        <v>1</v>
      </c>
      <c r="T177" s="113"/>
      <c r="U177" s="219">
        <f>T177/M177</f>
        <v>0</v>
      </c>
      <c r="V177" s="113">
        <v>1</v>
      </c>
      <c r="W177" s="113"/>
      <c r="X177" s="219" t="e">
        <f>W177/P177</f>
        <v>#DIV/0!</v>
      </c>
      <c r="Y177" s="113">
        <v>1</v>
      </c>
      <c r="Z177" s="113"/>
      <c r="AA177" s="219">
        <f>Z177/S177</f>
        <v>0</v>
      </c>
      <c r="AB177" s="113">
        <v>1</v>
      </c>
      <c r="AC177" s="238">
        <f>Q177+T177+W177+Z177</f>
        <v>0</v>
      </c>
      <c r="AD177" s="219">
        <f>AC177/AB177</f>
        <v>0</v>
      </c>
      <c r="AE177" s="60" t="s">
        <v>2081</v>
      </c>
      <c r="AF177" s="60" t="s">
        <v>77</v>
      </c>
      <c r="AG177" s="65" t="s">
        <v>2177</v>
      </c>
      <c r="AH177" s="60"/>
      <c r="AI177" s="60" t="s">
        <v>1179</v>
      </c>
      <c r="AJ177" s="60"/>
      <c r="AK177" s="66" t="s">
        <v>186</v>
      </c>
      <c r="AL177" s="66" t="s">
        <v>1795</v>
      </c>
      <c r="AM177" s="67">
        <v>500000</v>
      </c>
      <c r="AN177" s="67">
        <v>0</v>
      </c>
      <c r="AO177" s="67">
        <v>0</v>
      </c>
      <c r="AP177" s="67">
        <v>0</v>
      </c>
      <c r="AQ177" s="22">
        <f>AP177/AM177</f>
        <v>0</v>
      </c>
      <c r="AR177" s="22">
        <f>AN177/AM177</f>
        <v>0</v>
      </c>
      <c r="AS177" s="60"/>
      <c r="AT177" s="68"/>
      <c r="AU177" s="60"/>
      <c r="AV177" s="60"/>
      <c r="AW177" s="60"/>
      <c r="AX177" s="67">
        <v>500000</v>
      </c>
      <c r="AY177" s="67">
        <v>0</v>
      </c>
      <c r="AZ177" s="67">
        <v>0</v>
      </c>
      <c r="BA177" s="67">
        <v>0</v>
      </c>
      <c r="BB177" s="67">
        <v>0</v>
      </c>
      <c r="BC177" s="67">
        <v>0</v>
      </c>
      <c r="BD177" s="67">
        <v>0</v>
      </c>
      <c r="BE177" s="67">
        <v>0</v>
      </c>
      <c r="BF177" s="67">
        <v>0</v>
      </c>
      <c r="BG177" s="67">
        <v>0</v>
      </c>
      <c r="BH177" s="67">
        <v>0</v>
      </c>
      <c r="BI177" s="67">
        <v>0</v>
      </c>
      <c r="BJ177" s="67">
        <v>0</v>
      </c>
      <c r="BK177" s="67">
        <v>0</v>
      </c>
      <c r="BL177" s="67">
        <v>0</v>
      </c>
      <c r="BM177" s="67">
        <v>0</v>
      </c>
      <c r="BN177" s="67">
        <f>AX177+AY177+AZ177+BA177+BB177+BC177+BD177+BE177+BF177+BG177+BH177+BI177+BJ177+BK177+BL177+BM177</f>
        <v>500000</v>
      </c>
      <c r="BO177" s="239"/>
      <c r="BP177" s="239"/>
      <c r="BQ177" s="239" t="s">
        <v>260</v>
      </c>
      <c r="BR177" s="239"/>
      <c r="BS177" s="239" t="s">
        <v>305</v>
      </c>
      <c r="BT177" s="239"/>
    </row>
    <row r="178" spans="1:72" s="96" customFormat="1" ht="96" x14ac:dyDescent="0.25">
      <c r="A178" s="60" t="s">
        <v>486</v>
      </c>
      <c r="B178" s="61" t="s">
        <v>14</v>
      </c>
      <c r="C178" s="60" t="s">
        <v>1204</v>
      </c>
      <c r="D178" s="60" t="s">
        <v>267</v>
      </c>
      <c r="E178" s="61" t="s">
        <v>302</v>
      </c>
      <c r="F178" s="61" t="s">
        <v>74</v>
      </c>
      <c r="G178" s="62">
        <v>4101</v>
      </c>
      <c r="H178" s="60" t="s">
        <v>201</v>
      </c>
      <c r="I178" s="60" t="s">
        <v>762</v>
      </c>
      <c r="J178" s="60" t="s">
        <v>1691</v>
      </c>
      <c r="K178" s="60" t="s">
        <v>1484</v>
      </c>
      <c r="L178" s="60" t="s">
        <v>1096</v>
      </c>
      <c r="M178" s="62">
        <v>4101063</v>
      </c>
      <c r="N178" s="60" t="s">
        <v>1097</v>
      </c>
      <c r="O178" s="62">
        <v>410106300</v>
      </c>
      <c r="P178" s="64">
        <v>5</v>
      </c>
      <c r="Q178" s="238">
        <v>4</v>
      </c>
      <c r="R178" s="219">
        <f>Q178/P178</f>
        <v>0.8</v>
      </c>
      <c r="S178" s="64">
        <v>5</v>
      </c>
      <c r="T178" s="238"/>
      <c r="U178" s="219">
        <f>T178/M178</f>
        <v>0</v>
      </c>
      <c r="V178" s="64">
        <v>5</v>
      </c>
      <c r="W178" s="238"/>
      <c r="X178" s="219">
        <f>W178/P178</f>
        <v>0</v>
      </c>
      <c r="Y178" s="64">
        <v>5</v>
      </c>
      <c r="Z178" s="238"/>
      <c r="AA178" s="219">
        <f>Z178/S178</f>
        <v>0</v>
      </c>
      <c r="AB178" s="238">
        <v>5</v>
      </c>
      <c r="AC178" s="238">
        <f>Q178+T178+W178+Z178</f>
        <v>4</v>
      </c>
      <c r="AD178" s="219">
        <f>AC178/AB178</f>
        <v>0.8</v>
      </c>
      <c r="AE178" s="60" t="s">
        <v>2081</v>
      </c>
      <c r="AF178" s="60" t="s">
        <v>77</v>
      </c>
      <c r="AG178" s="65" t="s">
        <v>2177</v>
      </c>
      <c r="AH178" s="60"/>
      <c r="AI178" s="60" t="s">
        <v>1179</v>
      </c>
      <c r="AJ178" s="60"/>
      <c r="AK178" s="66" t="s">
        <v>2069</v>
      </c>
      <c r="AL178" s="66" t="s">
        <v>1795</v>
      </c>
      <c r="AM178" s="67">
        <f>30250000</f>
        <v>30250000</v>
      </c>
      <c r="AN178" s="67">
        <v>0</v>
      </c>
      <c r="AO178" s="67">
        <v>0</v>
      </c>
      <c r="AP178" s="67">
        <v>0</v>
      </c>
      <c r="AQ178" s="22">
        <f>AP178/AM178</f>
        <v>0</v>
      </c>
      <c r="AR178" s="22">
        <f>AN178/AM178</f>
        <v>0</v>
      </c>
      <c r="AS178" s="60"/>
      <c r="AT178" s="68"/>
      <c r="AU178" s="60"/>
      <c r="AV178" s="60"/>
      <c r="AW178" s="60"/>
      <c r="AX178" s="67">
        <f>30250000</f>
        <v>30250000</v>
      </c>
      <c r="AY178" s="67">
        <v>0</v>
      </c>
      <c r="AZ178" s="67">
        <v>0</v>
      </c>
      <c r="BA178" s="67">
        <v>0</v>
      </c>
      <c r="BB178" s="67">
        <v>0</v>
      </c>
      <c r="BC178" s="67">
        <v>0</v>
      </c>
      <c r="BD178" s="67">
        <v>0</v>
      </c>
      <c r="BE178" s="67">
        <v>0</v>
      </c>
      <c r="BF178" s="67">
        <v>0</v>
      </c>
      <c r="BG178" s="67">
        <v>0</v>
      </c>
      <c r="BH178" s="67">
        <v>0</v>
      </c>
      <c r="BI178" s="67">
        <v>0</v>
      </c>
      <c r="BJ178" s="67">
        <v>0</v>
      </c>
      <c r="BK178" s="67">
        <v>0</v>
      </c>
      <c r="BL178" s="67">
        <v>0</v>
      </c>
      <c r="BM178" s="67">
        <v>0</v>
      </c>
      <c r="BN178" s="67">
        <f>AX178+AY178+AZ178+BA178+BB178+BC178+BD178+BE178+BF178+BG178+BH178+BI178+BJ178+BK178+BL178+BM178</f>
        <v>30250000</v>
      </c>
      <c r="BO178" s="239"/>
      <c r="BP178" s="239"/>
      <c r="BQ178" s="239" t="s">
        <v>260</v>
      </c>
      <c r="BR178" s="239"/>
      <c r="BS178" s="239" t="s">
        <v>305</v>
      </c>
      <c r="BT178" s="239"/>
    </row>
    <row r="179" spans="1:72" s="69" customFormat="1" ht="84" x14ac:dyDescent="0.25">
      <c r="A179" s="60" t="s">
        <v>487</v>
      </c>
      <c r="B179" s="61" t="s">
        <v>14</v>
      </c>
      <c r="C179" s="60" t="s">
        <v>1204</v>
      </c>
      <c r="D179" s="60" t="s">
        <v>267</v>
      </c>
      <c r="E179" s="61" t="s">
        <v>302</v>
      </c>
      <c r="F179" s="61" t="s">
        <v>74</v>
      </c>
      <c r="G179" s="62">
        <v>4101</v>
      </c>
      <c r="H179" s="60" t="s">
        <v>201</v>
      </c>
      <c r="I179" s="60" t="s">
        <v>763</v>
      </c>
      <c r="J179" s="60" t="s">
        <v>1697</v>
      </c>
      <c r="K179" s="60" t="s">
        <v>1485</v>
      </c>
      <c r="L179" s="60" t="s">
        <v>1098</v>
      </c>
      <c r="M179" s="62">
        <v>4101092</v>
      </c>
      <c r="N179" s="60" t="s">
        <v>1099</v>
      </c>
      <c r="O179" s="62">
        <v>410109201</v>
      </c>
      <c r="P179" s="64">
        <v>2</v>
      </c>
      <c r="Q179" s="238">
        <v>0</v>
      </c>
      <c r="R179" s="219">
        <f>Q179/P179</f>
        <v>0</v>
      </c>
      <c r="S179" s="64">
        <v>2</v>
      </c>
      <c r="T179" s="238"/>
      <c r="U179" s="219">
        <f>T179/M179</f>
        <v>0</v>
      </c>
      <c r="V179" s="64">
        <v>2</v>
      </c>
      <c r="W179" s="238"/>
      <c r="X179" s="219">
        <f>W179/P179</f>
        <v>0</v>
      </c>
      <c r="Y179" s="64">
        <v>2</v>
      </c>
      <c r="Z179" s="238"/>
      <c r="AA179" s="219">
        <f>Z179/S179</f>
        <v>0</v>
      </c>
      <c r="AB179" s="238">
        <f>P179+S179+V179+Y179</f>
        <v>8</v>
      </c>
      <c r="AC179" s="238">
        <f>Q179+T179+W179+Z179</f>
        <v>0</v>
      </c>
      <c r="AD179" s="219">
        <f>AC179/AB179</f>
        <v>0</v>
      </c>
      <c r="AE179" s="60" t="s">
        <v>2081</v>
      </c>
      <c r="AF179" s="60" t="s">
        <v>77</v>
      </c>
      <c r="AG179" s="65" t="s">
        <v>2177</v>
      </c>
      <c r="AH179" s="60"/>
      <c r="AI179" s="60" t="s">
        <v>1179</v>
      </c>
      <c r="AJ179" s="60"/>
      <c r="AK179" s="66" t="s">
        <v>234</v>
      </c>
      <c r="AL179" s="66" t="s">
        <v>1795</v>
      </c>
      <c r="AM179" s="67">
        <v>10000000</v>
      </c>
      <c r="AN179" s="67">
        <v>0</v>
      </c>
      <c r="AO179" s="67">
        <v>0</v>
      </c>
      <c r="AP179" s="67">
        <v>0</v>
      </c>
      <c r="AQ179" s="22">
        <f>AP179/AM179</f>
        <v>0</v>
      </c>
      <c r="AR179" s="22">
        <f>AN179/AM179</f>
        <v>0</v>
      </c>
      <c r="AS179" s="60"/>
      <c r="AT179" s="68"/>
      <c r="AU179" s="60"/>
      <c r="AV179" s="60"/>
      <c r="AW179" s="60"/>
      <c r="AX179" s="67">
        <v>10000000</v>
      </c>
      <c r="AY179" s="67">
        <v>0</v>
      </c>
      <c r="AZ179" s="67">
        <v>0</v>
      </c>
      <c r="BA179" s="67">
        <v>0</v>
      </c>
      <c r="BB179" s="67">
        <v>0</v>
      </c>
      <c r="BC179" s="67">
        <v>0</v>
      </c>
      <c r="BD179" s="67">
        <v>0</v>
      </c>
      <c r="BE179" s="67">
        <v>0</v>
      </c>
      <c r="BF179" s="67">
        <v>0</v>
      </c>
      <c r="BG179" s="67">
        <v>0</v>
      </c>
      <c r="BH179" s="67">
        <v>0</v>
      </c>
      <c r="BI179" s="67">
        <v>0</v>
      </c>
      <c r="BJ179" s="67">
        <v>0</v>
      </c>
      <c r="BK179" s="67">
        <v>0</v>
      </c>
      <c r="BL179" s="67">
        <v>0</v>
      </c>
      <c r="BM179" s="67">
        <v>0</v>
      </c>
      <c r="BN179" s="67">
        <f>AX179+AY179+AZ179+BA179+BB179+BC179+BD179+BE179+BF179+BG179+BH179+BI179+BJ179+BK179+BL179+BM179</f>
        <v>10000000</v>
      </c>
      <c r="BO179" s="239"/>
      <c r="BP179" s="239"/>
      <c r="BQ179" s="239" t="s">
        <v>260</v>
      </c>
      <c r="BR179" s="239"/>
      <c r="BS179" s="239" t="s">
        <v>305</v>
      </c>
      <c r="BT179" s="239"/>
    </row>
    <row r="180" spans="1:72" s="69" customFormat="1" ht="60" x14ac:dyDescent="0.25">
      <c r="A180" s="60" t="s">
        <v>488</v>
      </c>
      <c r="B180" s="61" t="s">
        <v>14</v>
      </c>
      <c r="C180" s="60" t="s">
        <v>1204</v>
      </c>
      <c r="D180" s="60" t="s">
        <v>267</v>
      </c>
      <c r="E180" s="61" t="s">
        <v>302</v>
      </c>
      <c r="F180" s="61" t="s">
        <v>74</v>
      </c>
      <c r="G180" s="62">
        <v>4101</v>
      </c>
      <c r="H180" s="60" t="s">
        <v>201</v>
      </c>
      <c r="I180" s="60" t="s">
        <v>764</v>
      </c>
      <c r="J180" s="60" t="s">
        <v>1699</v>
      </c>
      <c r="K180" s="60" t="s">
        <v>1486</v>
      </c>
      <c r="L180" s="60" t="s">
        <v>1100</v>
      </c>
      <c r="M180" s="62">
        <v>4101097</v>
      </c>
      <c r="N180" s="60" t="s">
        <v>1101</v>
      </c>
      <c r="O180" s="62">
        <v>410109700</v>
      </c>
      <c r="P180" s="113">
        <v>0</v>
      </c>
      <c r="Q180" s="113">
        <v>0</v>
      </c>
      <c r="R180" s="219" t="e">
        <f>Q180/P180</f>
        <v>#DIV/0!</v>
      </c>
      <c r="S180" s="113">
        <v>1</v>
      </c>
      <c r="T180" s="113"/>
      <c r="U180" s="219">
        <f>T180/M180</f>
        <v>0</v>
      </c>
      <c r="V180" s="113">
        <v>1</v>
      </c>
      <c r="W180" s="113"/>
      <c r="X180" s="219" t="e">
        <f>W180/P180</f>
        <v>#DIV/0!</v>
      </c>
      <c r="Y180" s="113">
        <v>1</v>
      </c>
      <c r="Z180" s="113"/>
      <c r="AA180" s="219">
        <f>Z180/S180</f>
        <v>0</v>
      </c>
      <c r="AB180" s="113">
        <v>1</v>
      </c>
      <c r="AC180" s="238">
        <f>Q180+T180+W180+Z180</f>
        <v>0</v>
      </c>
      <c r="AD180" s="219">
        <f>AC180/AB180</f>
        <v>0</v>
      </c>
      <c r="AE180" s="60" t="s">
        <v>2081</v>
      </c>
      <c r="AF180" s="60" t="s">
        <v>77</v>
      </c>
      <c r="AG180" s="65" t="s">
        <v>2177</v>
      </c>
      <c r="AH180" s="60"/>
      <c r="AI180" s="60" t="s">
        <v>1179</v>
      </c>
      <c r="AJ180" s="60"/>
      <c r="AK180" s="66" t="s">
        <v>2070</v>
      </c>
      <c r="AL180" s="66" t="s">
        <v>1795</v>
      </c>
      <c r="AM180" s="67">
        <v>500000</v>
      </c>
      <c r="AN180" s="67">
        <v>0</v>
      </c>
      <c r="AO180" s="67">
        <v>0</v>
      </c>
      <c r="AP180" s="67">
        <v>0</v>
      </c>
      <c r="AQ180" s="22">
        <f>AP180/AM180</f>
        <v>0</v>
      </c>
      <c r="AR180" s="22">
        <f>AN180/AM180</f>
        <v>0</v>
      </c>
      <c r="AS180" s="60"/>
      <c r="AT180" s="68"/>
      <c r="AU180" s="60"/>
      <c r="AV180" s="60"/>
      <c r="AW180" s="60"/>
      <c r="AX180" s="67">
        <v>500000</v>
      </c>
      <c r="AY180" s="67">
        <v>0</v>
      </c>
      <c r="AZ180" s="67">
        <v>0</v>
      </c>
      <c r="BA180" s="67">
        <v>0</v>
      </c>
      <c r="BB180" s="67">
        <v>0</v>
      </c>
      <c r="BC180" s="67">
        <v>0</v>
      </c>
      <c r="BD180" s="67">
        <v>0</v>
      </c>
      <c r="BE180" s="67">
        <v>0</v>
      </c>
      <c r="BF180" s="67">
        <v>0</v>
      </c>
      <c r="BG180" s="67">
        <v>0</v>
      </c>
      <c r="BH180" s="67">
        <v>0</v>
      </c>
      <c r="BI180" s="67">
        <v>0</v>
      </c>
      <c r="BJ180" s="67">
        <v>0</v>
      </c>
      <c r="BK180" s="67">
        <v>0</v>
      </c>
      <c r="BL180" s="67">
        <v>0</v>
      </c>
      <c r="BM180" s="67">
        <v>0</v>
      </c>
      <c r="BN180" s="67">
        <f>AX180+AY180+AZ180+BA180+BB180+BC180+BD180+BE180+BF180+BG180+BH180+BI180+BJ180+BK180+BL180+BM180</f>
        <v>500000</v>
      </c>
      <c r="BO180" s="239"/>
      <c r="BP180" s="239"/>
      <c r="BQ180" s="239" t="s">
        <v>260</v>
      </c>
      <c r="BR180" s="239"/>
      <c r="BS180" s="239" t="s">
        <v>305</v>
      </c>
      <c r="BT180" s="239"/>
    </row>
    <row r="181" spans="1:72" s="69" customFormat="1" ht="48" x14ac:dyDescent="0.25">
      <c r="A181" s="254" t="s">
        <v>489</v>
      </c>
      <c r="B181" s="254" t="s">
        <v>13</v>
      </c>
      <c r="C181" s="254" t="s">
        <v>1204</v>
      </c>
      <c r="D181" s="254" t="s">
        <v>267</v>
      </c>
      <c r="E181" s="254" t="s">
        <v>302</v>
      </c>
      <c r="F181" s="254" t="s">
        <v>590</v>
      </c>
      <c r="G181" s="256">
        <v>4102</v>
      </c>
      <c r="H181" s="257" t="s">
        <v>200</v>
      </c>
      <c r="I181" s="254" t="s">
        <v>765</v>
      </c>
      <c r="J181" s="254" t="s">
        <v>1700</v>
      </c>
      <c r="K181" s="255" t="s">
        <v>1487</v>
      </c>
      <c r="L181" s="254" t="s">
        <v>1102</v>
      </c>
      <c r="M181" s="256">
        <v>4102003</v>
      </c>
      <c r="N181" s="254" t="s">
        <v>1103</v>
      </c>
      <c r="O181" s="256">
        <v>410200300</v>
      </c>
      <c r="P181" s="258">
        <v>20</v>
      </c>
      <c r="Q181" s="259">
        <v>0</v>
      </c>
      <c r="R181" s="223">
        <f t="shared" si="72"/>
        <v>0</v>
      </c>
      <c r="S181" s="258">
        <v>20</v>
      </c>
      <c r="T181" s="259"/>
      <c r="U181" s="223">
        <f t="shared" si="73"/>
        <v>0</v>
      </c>
      <c r="V181" s="258">
        <v>20</v>
      </c>
      <c r="W181" s="259"/>
      <c r="X181" s="223">
        <f t="shared" si="74"/>
        <v>0</v>
      </c>
      <c r="Y181" s="258">
        <v>20</v>
      </c>
      <c r="Z181" s="259"/>
      <c r="AA181" s="223">
        <f t="shared" si="75"/>
        <v>0</v>
      </c>
      <c r="AB181" s="259">
        <f>P181+S181+V181+Y181</f>
        <v>80</v>
      </c>
      <c r="AC181" s="259">
        <f t="shared" si="76"/>
        <v>0</v>
      </c>
      <c r="AD181" s="223">
        <f t="shared" si="77"/>
        <v>0</v>
      </c>
      <c r="AE181" s="260" t="s">
        <v>200</v>
      </c>
      <c r="AF181" s="260" t="s">
        <v>1204</v>
      </c>
      <c r="AG181" s="260" t="s">
        <v>1204</v>
      </c>
      <c r="AH181" s="254"/>
      <c r="AI181" s="254" t="s">
        <v>287</v>
      </c>
      <c r="AJ181" s="254"/>
      <c r="AK181" s="261" t="s">
        <v>200</v>
      </c>
      <c r="AL181" s="261" t="s">
        <v>1204</v>
      </c>
      <c r="AM181" s="262">
        <v>0</v>
      </c>
      <c r="AN181" s="262">
        <v>0</v>
      </c>
      <c r="AO181" s="262">
        <v>0</v>
      </c>
      <c r="AP181" s="262">
        <v>0</v>
      </c>
      <c r="AQ181" s="263" t="s">
        <v>1204</v>
      </c>
      <c r="AR181" s="263" t="s">
        <v>1204</v>
      </c>
      <c r="AS181" s="254" t="s">
        <v>1204</v>
      </c>
      <c r="AT181" s="264"/>
      <c r="AU181" s="254"/>
      <c r="AV181" s="254"/>
      <c r="AW181" s="254"/>
      <c r="AX181" s="262">
        <v>0</v>
      </c>
      <c r="AY181" s="262">
        <v>0</v>
      </c>
      <c r="AZ181" s="262">
        <v>0</v>
      </c>
      <c r="BA181" s="262">
        <v>0</v>
      </c>
      <c r="BB181" s="262">
        <v>0</v>
      </c>
      <c r="BC181" s="262">
        <v>0</v>
      </c>
      <c r="BD181" s="262">
        <v>0</v>
      </c>
      <c r="BE181" s="262">
        <v>0</v>
      </c>
      <c r="BF181" s="262">
        <v>0</v>
      </c>
      <c r="BG181" s="262">
        <v>0</v>
      </c>
      <c r="BH181" s="262">
        <v>0</v>
      </c>
      <c r="BI181" s="262">
        <v>0</v>
      </c>
      <c r="BJ181" s="262">
        <v>0</v>
      </c>
      <c r="BK181" s="262">
        <v>0</v>
      </c>
      <c r="BL181" s="262">
        <v>0</v>
      </c>
      <c r="BM181" s="262">
        <v>0</v>
      </c>
      <c r="BN181" s="262">
        <f t="shared" si="78"/>
        <v>0</v>
      </c>
      <c r="BO181" s="254"/>
      <c r="BP181" s="254"/>
      <c r="BQ181" s="254" t="s">
        <v>260</v>
      </c>
      <c r="BR181" s="254"/>
      <c r="BS181" s="254" t="s">
        <v>270</v>
      </c>
      <c r="BT181" s="254"/>
    </row>
    <row r="182" spans="1:72" s="69" customFormat="1" ht="60" x14ac:dyDescent="0.25">
      <c r="A182" s="60" t="s">
        <v>490</v>
      </c>
      <c r="B182" s="60" t="s">
        <v>13</v>
      </c>
      <c r="C182" s="60" t="s">
        <v>1204</v>
      </c>
      <c r="D182" s="60" t="s">
        <v>267</v>
      </c>
      <c r="E182" s="60" t="s">
        <v>302</v>
      </c>
      <c r="F182" s="60" t="s">
        <v>590</v>
      </c>
      <c r="G182" s="62">
        <v>4102</v>
      </c>
      <c r="H182" s="63" t="s">
        <v>201</v>
      </c>
      <c r="I182" s="60" t="s">
        <v>2178</v>
      </c>
      <c r="J182" s="60" t="s">
        <v>1701</v>
      </c>
      <c r="K182" s="60" t="s">
        <v>1488</v>
      </c>
      <c r="L182" s="60" t="s">
        <v>1104</v>
      </c>
      <c r="M182" s="62">
        <v>4102006</v>
      </c>
      <c r="N182" s="60" t="s">
        <v>1105</v>
      </c>
      <c r="O182" s="62">
        <v>410200600</v>
      </c>
      <c r="P182" s="64">
        <v>0</v>
      </c>
      <c r="Q182" s="238"/>
      <c r="R182" s="219" t="e">
        <f>Q182/P182</f>
        <v>#DIV/0!</v>
      </c>
      <c r="S182" s="64">
        <v>15</v>
      </c>
      <c r="T182" s="238"/>
      <c r="U182" s="219">
        <f>T182/M182</f>
        <v>0</v>
      </c>
      <c r="V182" s="64">
        <v>15</v>
      </c>
      <c r="W182" s="238"/>
      <c r="X182" s="219" t="e">
        <f>W182/P182</f>
        <v>#DIV/0!</v>
      </c>
      <c r="Y182" s="64">
        <v>0</v>
      </c>
      <c r="Z182" s="238"/>
      <c r="AA182" s="219">
        <f>Z182/S182</f>
        <v>0</v>
      </c>
      <c r="AB182" s="238">
        <f>P182+S182+V182+Y182</f>
        <v>30</v>
      </c>
      <c r="AC182" s="238">
        <f>Q182+T182+W182+Z182</f>
        <v>0</v>
      </c>
      <c r="AD182" s="219">
        <f>AC182/AB182</f>
        <v>0</v>
      </c>
      <c r="AE182" s="60" t="s">
        <v>2084</v>
      </c>
      <c r="AF182" s="60" t="s">
        <v>2078</v>
      </c>
      <c r="AG182" s="65" t="s">
        <v>2177</v>
      </c>
      <c r="AH182" s="60"/>
      <c r="AI182" s="60" t="s">
        <v>287</v>
      </c>
      <c r="AJ182" s="60"/>
      <c r="AK182" s="66" t="s">
        <v>2071</v>
      </c>
      <c r="AL182" s="66" t="s">
        <v>2120</v>
      </c>
      <c r="AM182" s="67">
        <v>30000000</v>
      </c>
      <c r="AN182" s="67">
        <v>0</v>
      </c>
      <c r="AO182" s="67">
        <v>0</v>
      </c>
      <c r="AP182" s="67">
        <v>0</v>
      </c>
      <c r="AQ182" s="22">
        <f>AP182/AM182</f>
        <v>0</v>
      </c>
      <c r="AR182" s="22">
        <f>AN182/AM182</f>
        <v>0</v>
      </c>
      <c r="AS182" s="60"/>
      <c r="AT182" s="68"/>
      <c r="AU182" s="60"/>
      <c r="AV182" s="60"/>
      <c r="AW182" s="60"/>
      <c r="AX182" s="67">
        <v>0</v>
      </c>
      <c r="AY182" s="67">
        <v>0</v>
      </c>
      <c r="AZ182" s="67">
        <v>0</v>
      </c>
      <c r="BA182" s="67">
        <v>0</v>
      </c>
      <c r="BB182" s="67">
        <v>0</v>
      </c>
      <c r="BC182" s="67">
        <v>0</v>
      </c>
      <c r="BD182" s="67">
        <v>0</v>
      </c>
      <c r="BE182" s="67">
        <v>30000000</v>
      </c>
      <c r="BF182" s="67">
        <v>0</v>
      </c>
      <c r="BG182" s="67">
        <v>0</v>
      </c>
      <c r="BH182" s="67">
        <v>0</v>
      </c>
      <c r="BI182" s="67">
        <v>0</v>
      </c>
      <c r="BJ182" s="67">
        <v>0</v>
      </c>
      <c r="BK182" s="67">
        <v>0</v>
      </c>
      <c r="BL182" s="67">
        <v>0</v>
      </c>
      <c r="BM182" s="67">
        <v>0</v>
      </c>
      <c r="BN182" s="67">
        <f>AX182+AY182+AZ182+BA182+BB182+BC182+BD182+BE182+BF182+BG182+BH182+BI182+BJ182+BK182+BL182+BM182</f>
        <v>30000000</v>
      </c>
      <c r="BO182" s="239"/>
      <c r="BP182" s="239"/>
      <c r="BQ182" s="239" t="s">
        <v>260</v>
      </c>
      <c r="BR182" s="239"/>
      <c r="BS182" s="239" t="s">
        <v>270</v>
      </c>
      <c r="BT182" s="239"/>
    </row>
    <row r="183" spans="1:72" s="69" customFormat="1" ht="120" x14ac:dyDescent="0.25">
      <c r="A183" s="254" t="s">
        <v>491</v>
      </c>
      <c r="B183" s="254" t="s">
        <v>14</v>
      </c>
      <c r="C183" s="254" t="s">
        <v>1204</v>
      </c>
      <c r="D183" s="254" t="s">
        <v>267</v>
      </c>
      <c r="E183" s="254" t="s">
        <v>302</v>
      </c>
      <c r="F183" s="254" t="s">
        <v>590</v>
      </c>
      <c r="G183" s="256">
        <v>4102</v>
      </c>
      <c r="H183" s="254" t="s">
        <v>200</v>
      </c>
      <c r="I183" s="254" t="s">
        <v>766</v>
      </c>
      <c r="J183" s="254" t="s">
        <v>1702</v>
      </c>
      <c r="K183" s="254" t="s">
        <v>1489</v>
      </c>
      <c r="L183" s="254" t="s">
        <v>68</v>
      </c>
      <c r="M183" s="256">
        <v>4102041</v>
      </c>
      <c r="N183" s="254" t="s">
        <v>1106</v>
      </c>
      <c r="O183" s="256">
        <v>410204100</v>
      </c>
      <c r="P183" s="258">
        <v>1</v>
      </c>
      <c r="Q183" s="259">
        <v>0.5</v>
      </c>
      <c r="R183" s="223">
        <f t="shared" si="72"/>
        <v>0.5</v>
      </c>
      <c r="S183" s="258">
        <v>1</v>
      </c>
      <c r="T183" s="259"/>
      <c r="U183" s="223">
        <f t="shared" si="73"/>
        <v>0</v>
      </c>
      <c r="V183" s="258">
        <v>1</v>
      </c>
      <c r="W183" s="259"/>
      <c r="X183" s="223">
        <f t="shared" si="74"/>
        <v>0</v>
      </c>
      <c r="Y183" s="258">
        <v>1</v>
      </c>
      <c r="Z183" s="259"/>
      <c r="AA183" s="223">
        <f t="shared" si="75"/>
        <v>0</v>
      </c>
      <c r="AB183" s="259">
        <v>1</v>
      </c>
      <c r="AC183" s="259">
        <f t="shared" si="76"/>
        <v>0.5</v>
      </c>
      <c r="AD183" s="223">
        <f t="shared" si="77"/>
        <v>0.5</v>
      </c>
      <c r="AE183" s="260" t="s">
        <v>200</v>
      </c>
      <c r="AF183" s="260" t="s">
        <v>1204</v>
      </c>
      <c r="AG183" s="260" t="s">
        <v>1204</v>
      </c>
      <c r="AH183" s="254"/>
      <c r="AI183" s="254" t="s">
        <v>1178</v>
      </c>
      <c r="AJ183" s="254"/>
      <c r="AK183" s="261" t="s">
        <v>200</v>
      </c>
      <c r="AL183" s="261" t="s">
        <v>1204</v>
      </c>
      <c r="AM183" s="262">
        <v>0</v>
      </c>
      <c r="AN183" s="262">
        <v>0</v>
      </c>
      <c r="AO183" s="262">
        <v>0</v>
      </c>
      <c r="AP183" s="262">
        <v>0</v>
      </c>
      <c r="AQ183" s="263" t="s">
        <v>1204</v>
      </c>
      <c r="AR183" s="263" t="s">
        <v>1204</v>
      </c>
      <c r="AS183" s="254" t="s">
        <v>1204</v>
      </c>
      <c r="AT183" s="264"/>
      <c r="AU183" s="254"/>
      <c r="AV183" s="254"/>
      <c r="AW183" s="254"/>
      <c r="AX183" s="262">
        <v>0</v>
      </c>
      <c r="AY183" s="262">
        <v>0</v>
      </c>
      <c r="AZ183" s="262">
        <v>0</v>
      </c>
      <c r="BA183" s="262">
        <v>0</v>
      </c>
      <c r="BB183" s="262">
        <v>0</v>
      </c>
      <c r="BC183" s="262">
        <v>0</v>
      </c>
      <c r="BD183" s="262">
        <v>0</v>
      </c>
      <c r="BE183" s="262">
        <v>0</v>
      </c>
      <c r="BF183" s="262">
        <v>0</v>
      </c>
      <c r="BG183" s="262">
        <v>0</v>
      </c>
      <c r="BH183" s="262">
        <v>0</v>
      </c>
      <c r="BI183" s="262">
        <v>0</v>
      </c>
      <c r="BJ183" s="262">
        <v>0</v>
      </c>
      <c r="BK183" s="262">
        <v>0</v>
      </c>
      <c r="BL183" s="262">
        <v>0</v>
      </c>
      <c r="BM183" s="262">
        <v>0</v>
      </c>
      <c r="BN183" s="262">
        <f t="shared" si="78"/>
        <v>0</v>
      </c>
      <c r="BO183" s="254"/>
      <c r="BP183" s="254"/>
      <c r="BQ183" s="254" t="s">
        <v>260</v>
      </c>
      <c r="BR183" s="254"/>
      <c r="BS183" s="254" t="s">
        <v>305</v>
      </c>
      <c r="BT183" s="254"/>
    </row>
    <row r="184" spans="1:72" s="79" customFormat="1" ht="108" x14ac:dyDescent="0.25">
      <c r="A184" s="60" t="s">
        <v>492</v>
      </c>
      <c r="B184" s="60" t="s">
        <v>14</v>
      </c>
      <c r="C184" s="60" t="s">
        <v>1204</v>
      </c>
      <c r="D184" s="60" t="s">
        <v>267</v>
      </c>
      <c r="E184" s="60" t="s">
        <v>302</v>
      </c>
      <c r="F184" s="60" t="s">
        <v>590</v>
      </c>
      <c r="G184" s="62">
        <v>4102</v>
      </c>
      <c r="H184" s="60" t="s">
        <v>201</v>
      </c>
      <c r="I184" s="60" t="s">
        <v>767</v>
      </c>
      <c r="J184" s="60" t="s">
        <v>1703</v>
      </c>
      <c r="K184" s="60" t="s">
        <v>1490</v>
      </c>
      <c r="L184" s="60" t="s">
        <v>1107</v>
      </c>
      <c r="M184" s="62">
        <v>4102047</v>
      </c>
      <c r="N184" s="60" t="s">
        <v>1108</v>
      </c>
      <c r="O184" s="62">
        <v>410204700</v>
      </c>
      <c r="P184" s="64">
        <v>5</v>
      </c>
      <c r="Q184" s="238"/>
      <c r="R184" s="219">
        <f t="shared" ref="R184:R192" si="89">Q184/P184</f>
        <v>0</v>
      </c>
      <c r="S184" s="64">
        <v>5</v>
      </c>
      <c r="T184" s="238"/>
      <c r="U184" s="219">
        <f t="shared" ref="U184:U192" si="90">T184/M184</f>
        <v>0</v>
      </c>
      <c r="V184" s="64">
        <v>5</v>
      </c>
      <c r="W184" s="238"/>
      <c r="X184" s="219">
        <f t="shared" ref="X184:X192" si="91">W184/P184</f>
        <v>0</v>
      </c>
      <c r="Y184" s="64">
        <v>5</v>
      </c>
      <c r="Z184" s="238"/>
      <c r="AA184" s="219">
        <f t="shared" ref="AA184:AA192" si="92">Z184/S184</f>
        <v>0</v>
      </c>
      <c r="AB184" s="238">
        <v>5</v>
      </c>
      <c r="AC184" s="238">
        <f t="shared" ref="AC184:AC192" si="93">Q184+T184+W184+Z184</f>
        <v>0</v>
      </c>
      <c r="AD184" s="219">
        <f t="shared" ref="AD184:AD192" si="94">AC184/AB184</f>
        <v>0</v>
      </c>
      <c r="AE184" s="60" t="s">
        <v>2084</v>
      </c>
      <c r="AF184" s="60" t="s">
        <v>2078</v>
      </c>
      <c r="AG184" s="65" t="s">
        <v>2177</v>
      </c>
      <c r="AH184" s="60"/>
      <c r="AI184" s="60" t="s">
        <v>1178</v>
      </c>
      <c r="AJ184" s="60"/>
      <c r="AK184" s="66" t="s">
        <v>170</v>
      </c>
      <c r="AL184" s="66" t="s">
        <v>1795</v>
      </c>
      <c r="AM184" s="67">
        <v>15000000</v>
      </c>
      <c r="AN184" s="67">
        <v>0</v>
      </c>
      <c r="AO184" s="67">
        <v>0</v>
      </c>
      <c r="AP184" s="67">
        <v>0</v>
      </c>
      <c r="AQ184" s="22">
        <f t="shared" ref="AQ184:AQ192" si="95">AP184/AM184</f>
        <v>0</v>
      </c>
      <c r="AR184" s="22">
        <f t="shared" ref="AR184:AR192" si="96">AN184/AM184</f>
        <v>0</v>
      </c>
      <c r="AS184" s="60"/>
      <c r="AT184" s="68"/>
      <c r="AU184" s="60"/>
      <c r="AV184" s="60"/>
      <c r="AW184" s="60"/>
      <c r="AX184" s="67">
        <v>15000000</v>
      </c>
      <c r="AY184" s="67">
        <v>0</v>
      </c>
      <c r="AZ184" s="67">
        <v>0</v>
      </c>
      <c r="BA184" s="67">
        <v>0</v>
      </c>
      <c r="BB184" s="67">
        <v>0</v>
      </c>
      <c r="BC184" s="67">
        <v>0</v>
      </c>
      <c r="BD184" s="67">
        <v>0</v>
      </c>
      <c r="BE184" s="67">
        <v>0</v>
      </c>
      <c r="BF184" s="67">
        <v>0</v>
      </c>
      <c r="BG184" s="67">
        <v>0</v>
      </c>
      <c r="BH184" s="67">
        <v>0</v>
      </c>
      <c r="BI184" s="67">
        <v>0</v>
      </c>
      <c r="BJ184" s="67">
        <v>0</v>
      </c>
      <c r="BK184" s="67">
        <v>0</v>
      </c>
      <c r="BL184" s="67">
        <v>0</v>
      </c>
      <c r="BM184" s="67">
        <v>0</v>
      </c>
      <c r="BN184" s="67">
        <f t="shared" ref="BN184:BN192" si="97">AX184+AY184+AZ184+BA184+BB184+BC184+BD184+BE184+BF184+BG184+BH184+BI184+BJ184+BK184+BL184+BM184</f>
        <v>15000000</v>
      </c>
      <c r="BO184" s="239"/>
      <c r="BP184" s="239"/>
      <c r="BQ184" s="239" t="s">
        <v>260</v>
      </c>
      <c r="BR184" s="239"/>
      <c r="BS184" s="239" t="s">
        <v>305</v>
      </c>
      <c r="BT184" s="239"/>
    </row>
    <row r="185" spans="1:72" s="96" customFormat="1" ht="96" x14ac:dyDescent="0.25">
      <c r="A185" s="241" t="s">
        <v>493</v>
      </c>
      <c r="B185" s="241" t="s">
        <v>14</v>
      </c>
      <c r="C185" s="241" t="s">
        <v>1204</v>
      </c>
      <c r="D185" s="241" t="s">
        <v>267</v>
      </c>
      <c r="E185" s="241" t="s">
        <v>302</v>
      </c>
      <c r="F185" s="241" t="s">
        <v>590</v>
      </c>
      <c r="G185" s="243">
        <v>4102</v>
      </c>
      <c r="H185" s="241" t="s">
        <v>201</v>
      </c>
      <c r="I185" s="241" t="s">
        <v>768</v>
      </c>
      <c r="J185" s="241" t="s">
        <v>1704</v>
      </c>
      <c r="K185" s="241" t="s">
        <v>1491</v>
      </c>
      <c r="L185" s="241" t="s">
        <v>1109</v>
      </c>
      <c r="M185" s="243">
        <v>4102051</v>
      </c>
      <c r="N185" s="241" t="s">
        <v>1110</v>
      </c>
      <c r="O185" s="243">
        <v>410205100</v>
      </c>
      <c r="P185" s="248">
        <v>0</v>
      </c>
      <c r="Q185" s="247"/>
      <c r="R185" s="221" t="e">
        <f t="shared" si="89"/>
        <v>#DIV/0!</v>
      </c>
      <c r="S185" s="248">
        <v>0</v>
      </c>
      <c r="T185" s="247"/>
      <c r="U185" s="221">
        <f t="shared" si="90"/>
        <v>0</v>
      </c>
      <c r="V185" s="248">
        <v>2</v>
      </c>
      <c r="W185" s="247"/>
      <c r="X185" s="221" t="e">
        <f t="shared" si="91"/>
        <v>#DIV/0!</v>
      </c>
      <c r="Y185" s="248">
        <v>0</v>
      </c>
      <c r="Z185" s="247"/>
      <c r="AA185" s="221" t="e">
        <f t="shared" si="92"/>
        <v>#DIV/0!</v>
      </c>
      <c r="AB185" s="247">
        <f>P185+S185+V185+Y185</f>
        <v>2</v>
      </c>
      <c r="AC185" s="247">
        <f t="shared" si="93"/>
        <v>0</v>
      </c>
      <c r="AD185" s="221">
        <f t="shared" si="94"/>
        <v>0</v>
      </c>
      <c r="AE185" s="242" t="s">
        <v>1826</v>
      </c>
      <c r="AF185" s="249" t="s">
        <v>1204</v>
      </c>
      <c r="AG185" s="249" t="s">
        <v>1204</v>
      </c>
      <c r="AH185" s="241"/>
      <c r="AI185" s="241" t="s">
        <v>1178</v>
      </c>
      <c r="AJ185" s="241"/>
      <c r="AK185" s="250" t="s">
        <v>1826</v>
      </c>
      <c r="AL185" s="250" t="s">
        <v>1204</v>
      </c>
      <c r="AM185" s="251">
        <v>0</v>
      </c>
      <c r="AN185" s="251">
        <v>0</v>
      </c>
      <c r="AO185" s="251">
        <v>0</v>
      </c>
      <c r="AP185" s="251">
        <v>0</v>
      </c>
      <c r="AQ185" s="222" t="e">
        <f t="shared" si="95"/>
        <v>#DIV/0!</v>
      </c>
      <c r="AR185" s="222" t="e">
        <f t="shared" si="96"/>
        <v>#DIV/0!</v>
      </c>
      <c r="AS185" s="241"/>
      <c r="AT185" s="252"/>
      <c r="AU185" s="241"/>
      <c r="AV185" s="241"/>
      <c r="AW185" s="241"/>
      <c r="AX185" s="251">
        <v>0</v>
      </c>
      <c r="AY185" s="251">
        <v>0</v>
      </c>
      <c r="AZ185" s="251">
        <v>0</v>
      </c>
      <c r="BA185" s="251">
        <v>0</v>
      </c>
      <c r="BB185" s="251">
        <v>0</v>
      </c>
      <c r="BC185" s="251">
        <v>0</v>
      </c>
      <c r="BD185" s="251">
        <v>0</v>
      </c>
      <c r="BE185" s="251">
        <v>0</v>
      </c>
      <c r="BF185" s="251">
        <v>0</v>
      </c>
      <c r="BG185" s="251">
        <v>0</v>
      </c>
      <c r="BH185" s="251">
        <v>0</v>
      </c>
      <c r="BI185" s="251">
        <v>0</v>
      </c>
      <c r="BJ185" s="251">
        <v>0</v>
      </c>
      <c r="BK185" s="251">
        <v>0</v>
      </c>
      <c r="BL185" s="251">
        <v>0</v>
      </c>
      <c r="BM185" s="251">
        <v>0</v>
      </c>
      <c r="BN185" s="251">
        <f t="shared" si="97"/>
        <v>0</v>
      </c>
      <c r="BO185" s="130"/>
      <c r="BP185" s="130"/>
      <c r="BQ185" s="130" t="s">
        <v>260</v>
      </c>
      <c r="BR185" s="130"/>
      <c r="BS185" s="130" t="s">
        <v>305</v>
      </c>
      <c r="BT185" s="130"/>
    </row>
    <row r="186" spans="1:72" s="69" customFormat="1" ht="72" x14ac:dyDescent="0.25">
      <c r="A186" s="60" t="s">
        <v>494</v>
      </c>
      <c r="B186" s="60" t="s">
        <v>14</v>
      </c>
      <c r="C186" s="60" t="s">
        <v>1204</v>
      </c>
      <c r="D186" s="60" t="s">
        <v>267</v>
      </c>
      <c r="E186" s="60" t="s">
        <v>302</v>
      </c>
      <c r="F186" s="60" t="s">
        <v>590</v>
      </c>
      <c r="G186" s="62">
        <v>4102</v>
      </c>
      <c r="H186" s="60" t="s">
        <v>201</v>
      </c>
      <c r="I186" s="60" t="s">
        <v>769</v>
      </c>
      <c r="J186" s="60" t="s">
        <v>1705</v>
      </c>
      <c r="K186" s="60" t="s">
        <v>1492</v>
      </c>
      <c r="L186" s="60" t="s">
        <v>1111</v>
      </c>
      <c r="M186" s="62">
        <v>4102046</v>
      </c>
      <c r="N186" s="60" t="s">
        <v>1112</v>
      </c>
      <c r="O186" s="62">
        <v>410204600</v>
      </c>
      <c r="P186" s="64">
        <v>1</v>
      </c>
      <c r="Q186" s="238"/>
      <c r="R186" s="219">
        <f t="shared" si="89"/>
        <v>0</v>
      </c>
      <c r="S186" s="64">
        <v>1</v>
      </c>
      <c r="T186" s="238"/>
      <c r="U186" s="219">
        <f t="shared" si="90"/>
        <v>0</v>
      </c>
      <c r="V186" s="64">
        <v>1</v>
      </c>
      <c r="W186" s="238"/>
      <c r="X186" s="219">
        <f t="shared" si="91"/>
        <v>0</v>
      </c>
      <c r="Y186" s="64">
        <v>1</v>
      </c>
      <c r="Z186" s="238"/>
      <c r="AA186" s="219">
        <f t="shared" si="92"/>
        <v>0</v>
      </c>
      <c r="AB186" s="238">
        <f>P186+S186+V186+Y186</f>
        <v>4</v>
      </c>
      <c r="AC186" s="238">
        <f t="shared" si="93"/>
        <v>0</v>
      </c>
      <c r="AD186" s="219">
        <f t="shared" si="94"/>
        <v>0</v>
      </c>
      <c r="AE186" s="60" t="s">
        <v>2084</v>
      </c>
      <c r="AF186" s="60" t="s">
        <v>2078</v>
      </c>
      <c r="AG186" s="65" t="s">
        <v>2177</v>
      </c>
      <c r="AH186" s="60"/>
      <c r="AI186" s="60" t="s">
        <v>1178</v>
      </c>
      <c r="AJ186" s="60"/>
      <c r="AK186" s="66" t="s">
        <v>211</v>
      </c>
      <c r="AL186" s="66" t="s">
        <v>1795</v>
      </c>
      <c r="AM186" s="67">
        <v>10000000</v>
      </c>
      <c r="AN186" s="67">
        <v>0</v>
      </c>
      <c r="AO186" s="67">
        <v>0</v>
      </c>
      <c r="AP186" s="67">
        <v>0</v>
      </c>
      <c r="AQ186" s="22">
        <f t="shared" si="95"/>
        <v>0</v>
      </c>
      <c r="AR186" s="22">
        <f t="shared" si="96"/>
        <v>0</v>
      </c>
      <c r="AS186" s="60"/>
      <c r="AT186" s="68"/>
      <c r="AU186" s="60"/>
      <c r="AV186" s="60"/>
      <c r="AW186" s="60"/>
      <c r="AX186" s="67">
        <v>10000000</v>
      </c>
      <c r="AY186" s="67">
        <v>0</v>
      </c>
      <c r="AZ186" s="67">
        <v>0</v>
      </c>
      <c r="BA186" s="67">
        <v>0</v>
      </c>
      <c r="BB186" s="67">
        <v>0</v>
      </c>
      <c r="BC186" s="67">
        <v>0</v>
      </c>
      <c r="BD186" s="67">
        <v>0</v>
      </c>
      <c r="BE186" s="67">
        <v>0</v>
      </c>
      <c r="BF186" s="67">
        <v>0</v>
      </c>
      <c r="BG186" s="67">
        <v>0</v>
      </c>
      <c r="BH186" s="67">
        <v>0</v>
      </c>
      <c r="BI186" s="67">
        <v>0</v>
      </c>
      <c r="BJ186" s="67">
        <v>0</v>
      </c>
      <c r="BK186" s="67">
        <v>0</v>
      </c>
      <c r="BL186" s="67">
        <v>0</v>
      </c>
      <c r="BM186" s="67">
        <v>0</v>
      </c>
      <c r="BN186" s="67">
        <f t="shared" si="97"/>
        <v>10000000</v>
      </c>
      <c r="BO186" s="239"/>
      <c r="BP186" s="239"/>
      <c r="BQ186" s="239" t="s">
        <v>260</v>
      </c>
      <c r="BR186" s="239"/>
      <c r="BS186" s="239" t="s">
        <v>305</v>
      </c>
      <c r="BT186" s="239"/>
    </row>
    <row r="187" spans="1:72" s="83" customFormat="1" ht="48" x14ac:dyDescent="0.25">
      <c r="A187" s="60" t="s">
        <v>495</v>
      </c>
      <c r="B187" s="60" t="s">
        <v>14</v>
      </c>
      <c r="C187" s="60" t="s">
        <v>1204</v>
      </c>
      <c r="D187" s="60" t="s">
        <v>267</v>
      </c>
      <c r="E187" s="60" t="s">
        <v>302</v>
      </c>
      <c r="F187" s="60" t="s">
        <v>590</v>
      </c>
      <c r="G187" s="62">
        <v>4102</v>
      </c>
      <c r="H187" s="60" t="s">
        <v>201</v>
      </c>
      <c r="I187" s="60" t="s">
        <v>770</v>
      </c>
      <c r="J187" s="60" t="s">
        <v>1706</v>
      </c>
      <c r="K187" s="60" t="s">
        <v>1493</v>
      </c>
      <c r="L187" s="60" t="s">
        <v>1107</v>
      </c>
      <c r="M187" s="62">
        <v>4102047</v>
      </c>
      <c r="N187" s="60" t="s">
        <v>1108</v>
      </c>
      <c r="O187" s="62">
        <v>410204700</v>
      </c>
      <c r="P187" s="64">
        <v>1</v>
      </c>
      <c r="Q187" s="238"/>
      <c r="R187" s="219">
        <f t="shared" si="89"/>
        <v>0</v>
      </c>
      <c r="S187" s="64">
        <v>1</v>
      </c>
      <c r="T187" s="238"/>
      <c r="U187" s="219">
        <f t="shared" si="90"/>
        <v>0</v>
      </c>
      <c r="V187" s="64">
        <v>1</v>
      </c>
      <c r="W187" s="238"/>
      <c r="X187" s="219">
        <f t="shared" si="91"/>
        <v>0</v>
      </c>
      <c r="Y187" s="64">
        <v>1</v>
      </c>
      <c r="Z187" s="238"/>
      <c r="AA187" s="219">
        <f t="shared" si="92"/>
        <v>0</v>
      </c>
      <c r="AB187" s="238">
        <v>1</v>
      </c>
      <c r="AC187" s="238">
        <f t="shared" si="93"/>
        <v>0</v>
      </c>
      <c r="AD187" s="219">
        <f t="shared" si="94"/>
        <v>0</v>
      </c>
      <c r="AE187" s="60" t="s">
        <v>2084</v>
      </c>
      <c r="AF187" s="60" t="s">
        <v>2078</v>
      </c>
      <c r="AG187" s="65" t="s">
        <v>2177</v>
      </c>
      <c r="AH187" s="60"/>
      <c r="AI187" s="60" t="s">
        <v>1178</v>
      </c>
      <c r="AJ187" s="60"/>
      <c r="AK187" s="66" t="s">
        <v>2072</v>
      </c>
      <c r="AL187" s="66" t="s">
        <v>1795</v>
      </c>
      <c r="AM187" s="67">
        <v>16500000</v>
      </c>
      <c r="AN187" s="67">
        <v>0</v>
      </c>
      <c r="AO187" s="67">
        <v>0</v>
      </c>
      <c r="AP187" s="67">
        <v>0</v>
      </c>
      <c r="AQ187" s="22">
        <f t="shared" si="95"/>
        <v>0</v>
      </c>
      <c r="AR187" s="22">
        <f t="shared" si="96"/>
        <v>0</v>
      </c>
      <c r="AS187" s="60"/>
      <c r="AT187" s="68"/>
      <c r="AU187" s="60"/>
      <c r="AV187" s="60"/>
      <c r="AW187" s="60"/>
      <c r="AX187" s="67">
        <v>16500000</v>
      </c>
      <c r="AY187" s="67">
        <v>0</v>
      </c>
      <c r="AZ187" s="67">
        <v>0</v>
      </c>
      <c r="BA187" s="67">
        <v>0</v>
      </c>
      <c r="BB187" s="67">
        <v>0</v>
      </c>
      <c r="BC187" s="67">
        <v>0</v>
      </c>
      <c r="BD187" s="67">
        <v>0</v>
      </c>
      <c r="BE187" s="67">
        <v>0</v>
      </c>
      <c r="BF187" s="67">
        <v>0</v>
      </c>
      <c r="BG187" s="67">
        <v>0</v>
      </c>
      <c r="BH187" s="67">
        <v>0</v>
      </c>
      <c r="BI187" s="67">
        <v>0</v>
      </c>
      <c r="BJ187" s="67">
        <v>0</v>
      </c>
      <c r="BK187" s="67">
        <v>0</v>
      </c>
      <c r="BL187" s="67">
        <v>0</v>
      </c>
      <c r="BM187" s="67">
        <v>0</v>
      </c>
      <c r="BN187" s="67">
        <f t="shared" si="97"/>
        <v>16500000</v>
      </c>
      <c r="BO187" s="239"/>
      <c r="BP187" s="239"/>
      <c r="BQ187" s="239" t="s">
        <v>260</v>
      </c>
      <c r="BR187" s="239"/>
      <c r="BS187" s="239" t="s">
        <v>305</v>
      </c>
      <c r="BT187" s="239"/>
    </row>
    <row r="188" spans="1:72" s="69" customFormat="1" ht="144" x14ac:dyDescent="0.25">
      <c r="A188" s="60" t="s">
        <v>496</v>
      </c>
      <c r="B188" s="60" t="s">
        <v>14</v>
      </c>
      <c r="C188" s="60" t="s">
        <v>1204</v>
      </c>
      <c r="D188" s="60" t="s">
        <v>267</v>
      </c>
      <c r="E188" s="60" t="s">
        <v>302</v>
      </c>
      <c r="F188" s="60" t="s">
        <v>590</v>
      </c>
      <c r="G188" s="62">
        <v>4102</v>
      </c>
      <c r="H188" s="60" t="s">
        <v>201</v>
      </c>
      <c r="I188" s="60" t="s">
        <v>771</v>
      </c>
      <c r="J188" s="60" t="s">
        <v>1707</v>
      </c>
      <c r="K188" s="60" t="s">
        <v>1494</v>
      </c>
      <c r="L188" s="60" t="s">
        <v>1111</v>
      </c>
      <c r="M188" s="62">
        <v>4102046</v>
      </c>
      <c r="N188" s="60" t="s">
        <v>1112</v>
      </c>
      <c r="O188" s="62">
        <v>410204600</v>
      </c>
      <c r="P188" s="64">
        <v>5</v>
      </c>
      <c r="Q188" s="238">
        <v>3</v>
      </c>
      <c r="R188" s="219">
        <f t="shared" si="89"/>
        <v>0.6</v>
      </c>
      <c r="S188" s="64">
        <v>5</v>
      </c>
      <c r="T188" s="238"/>
      <c r="U188" s="219">
        <f t="shared" si="90"/>
        <v>0</v>
      </c>
      <c r="V188" s="64">
        <v>5</v>
      </c>
      <c r="W188" s="238"/>
      <c r="X188" s="219">
        <f t="shared" si="91"/>
        <v>0</v>
      </c>
      <c r="Y188" s="64">
        <v>5</v>
      </c>
      <c r="Z188" s="238"/>
      <c r="AA188" s="219">
        <f t="shared" si="92"/>
        <v>0</v>
      </c>
      <c r="AB188" s="238">
        <f>P188+S188+V188+Y188</f>
        <v>20</v>
      </c>
      <c r="AC188" s="238">
        <f t="shared" si="93"/>
        <v>3</v>
      </c>
      <c r="AD188" s="219">
        <f t="shared" si="94"/>
        <v>0.15</v>
      </c>
      <c r="AE188" s="60" t="s">
        <v>2084</v>
      </c>
      <c r="AF188" s="60" t="s">
        <v>2078</v>
      </c>
      <c r="AG188" s="65" t="s">
        <v>2177</v>
      </c>
      <c r="AH188" s="60" t="s">
        <v>1201</v>
      </c>
      <c r="AI188" s="60" t="s">
        <v>1177</v>
      </c>
      <c r="AJ188" s="60"/>
      <c r="AK188" s="66" t="s">
        <v>171</v>
      </c>
      <c r="AL188" s="66" t="s">
        <v>1795</v>
      </c>
      <c r="AM188" s="67">
        <v>5000000</v>
      </c>
      <c r="AN188" s="67">
        <v>0</v>
      </c>
      <c r="AO188" s="67">
        <v>0</v>
      </c>
      <c r="AP188" s="67">
        <v>0</v>
      </c>
      <c r="AQ188" s="22">
        <f t="shared" si="95"/>
        <v>0</v>
      </c>
      <c r="AR188" s="22">
        <f t="shared" si="96"/>
        <v>0</v>
      </c>
      <c r="AS188" s="60"/>
      <c r="AT188" s="68"/>
      <c r="AU188" s="60"/>
      <c r="AV188" s="60"/>
      <c r="AW188" s="60"/>
      <c r="AX188" s="67">
        <v>5000000</v>
      </c>
      <c r="AY188" s="67">
        <v>0</v>
      </c>
      <c r="AZ188" s="67">
        <v>0</v>
      </c>
      <c r="BA188" s="67">
        <v>0</v>
      </c>
      <c r="BB188" s="67">
        <v>0</v>
      </c>
      <c r="BC188" s="67">
        <v>0</v>
      </c>
      <c r="BD188" s="67">
        <v>0</v>
      </c>
      <c r="BE188" s="67">
        <v>0</v>
      </c>
      <c r="BF188" s="67">
        <v>0</v>
      </c>
      <c r="BG188" s="67">
        <v>0</v>
      </c>
      <c r="BH188" s="67">
        <v>0</v>
      </c>
      <c r="BI188" s="67">
        <v>0</v>
      </c>
      <c r="BJ188" s="67">
        <v>0</v>
      </c>
      <c r="BK188" s="67">
        <v>0</v>
      </c>
      <c r="BL188" s="67">
        <v>0</v>
      </c>
      <c r="BM188" s="67">
        <v>0</v>
      </c>
      <c r="BN188" s="67">
        <f t="shared" si="97"/>
        <v>5000000</v>
      </c>
      <c r="BO188" s="239"/>
      <c r="BP188" s="239"/>
      <c r="BQ188" s="239" t="s">
        <v>260</v>
      </c>
      <c r="BR188" s="239"/>
      <c r="BS188" s="239" t="s">
        <v>305</v>
      </c>
      <c r="BT188" s="239"/>
    </row>
    <row r="189" spans="1:72" s="69" customFormat="1" ht="60" x14ac:dyDescent="0.25">
      <c r="A189" s="60" t="s">
        <v>497</v>
      </c>
      <c r="B189" s="60" t="s">
        <v>14</v>
      </c>
      <c r="C189" s="60" t="s">
        <v>1204</v>
      </c>
      <c r="D189" s="60" t="s">
        <v>267</v>
      </c>
      <c r="E189" s="60" t="s">
        <v>302</v>
      </c>
      <c r="F189" s="60" t="s">
        <v>590</v>
      </c>
      <c r="G189" s="62">
        <v>4102</v>
      </c>
      <c r="H189" s="60" t="s">
        <v>201</v>
      </c>
      <c r="I189" s="60" t="s">
        <v>772</v>
      </c>
      <c r="J189" s="60" t="s">
        <v>1708</v>
      </c>
      <c r="K189" s="60" t="s">
        <v>1495</v>
      </c>
      <c r="L189" s="60" t="s">
        <v>1113</v>
      </c>
      <c r="M189" s="62">
        <v>4102038</v>
      </c>
      <c r="N189" s="60" t="s">
        <v>1114</v>
      </c>
      <c r="O189" s="62">
        <v>410203800</v>
      </c>
      <c r="P189" s="64">
        <v>1</v>
      </c>
      <c r="Q189" s="238"/>
      <c r="R189" s="219">
        <f t="shared" si="89"/>
        <v>0</v>
      </c>
      <c r="S189" s="64">
        <v>1</v>
      </c>
      <c r="T189" s="238"/>
      <c r="U189" s="219">
        <f t="shared" si="90"/>
        <v>0</v>
      </c>
      <c r="V189" s="64">
        <v>1</v>
      </c>
      <c r="W189" s="238"/>
      <c r="X189" s="219">
        <f t="shared" si="91"/>
        <v>0</v>
      </c>
      <c r="Y189" s="64">
        <v>1</v>
      </c>
      <c r="Z189" s="238"/>
      <c r="AA189" s="219">
        <f t="shared" si="92"/>
        <v>0</v>
      </c>
      <c r="AB189" s="238">
        <v>1</v>
      </c>
      <c r="AC189" s="238">
        <f t="shared" si="93"/>
        <v>0</v>
      </c>
      <c r="AD189" s="219">
        <f t="shared" si="94"/>
        <v>0</v>
      </c>
      <c r="AE189" s="60" t="s">
        <v>2085</v>
      </c>
      <c r="AF189" s="60" t="s">
        <v>2075</v>
      </c>
      <c r="AG189" s="65" t="s">
        <v>2177</v>
      </c>
      <c r="AH189" s="60" t="s">
        <v>1115</v>
      </c>
      <c r="AI189" s="60" t="s">
        <v>1178</v>
      </c>
      <c r="AJ189" s="60"/>
      <c r="AK189" s="66" t="s">
        <v>2073</v>
      </c>
      <c r="AL189" s="66" t="s">
        <v>1795</v>
      </c>
      <c r="AM189" s="67">
        <v>10000000</v>
      </c>
      <c r="AN189" s="67">
        <v>0</v>
      </c>
      <c r="AO189" s="67">
        <v>0</v>
      </c>
      <c r="AP189" s="67">
        <v>0</v>
      </c>
      <c r="AQ189" s="22">
        <f t="shared" si="95"/>
        <v>0</v>
      </c>
      <c r="AR189" s="22">
        <f t="shared" si="96"/>
        <v>0</v>
      </c>
      <c r="AS189" s="60"/>
      <c r="AT189" s="68"/>
      <c r="AU189" s="60"/>
      <c r="AV189" s="60"/>
      <c r="AW189" s="60"/>
      <c r="AX189" s="67">
        <v>10000000</v>
      </c>
      <c r="AY189" s="67">
        <v>0</v>
      </c>
      <c r="AZ189" s="67">
        <v>0</v>
      </c>
      <c r="BA189" s="67">
        <v>0</v>
      </c>
      <c r="BB189" s="67">
        <v>0</v>
      </c>
      <c r="BC189" s="67">
        <v>0</v>
      </c>
      <c r="BD189" s="67">
        <v>0</v>
      </c>
      <c r="BE189" s="67">
        <v>0</v>
      </c>
      <c r="BF189" s="67">
        <v>0</v>
      </c>
      <c r="BG189" s="67">
        <v>0</v>
      </c>
      <c r="BH189" s="67">
        <v>0</v>
      </c>
      <c r="BI189" s="67">
        <v>0</v>
      </c>
      <c r="BJ189" s="67">
        <v>0</v>
      </c>
      <c r="BK189" s="67">
        <v>0</v>
      </c>
      <c r="BL189" s="67">
        <v>0</v>
      </c>
      <c r="BM189" s="67">
        <v>0</v>
      </c>
      <c r="BN189" s="67">
        <f t="shared" si="97"/>
        <v>10000000</v>
      </c>
      <c r="BO189" s="239"/>
      <c r="BP189" s="239"/>
      <c r="BQ189" s="239" t="s">
        <v>260</v>
      </c>
      <c r="BR189" s="239"/>
      <c r="BS189" s="239" t="s">
        <v>305</v>
      </c>
      <c r="BT189" s="239"/>
    </row>
    <row r="190" spans="1:72" s="69" customFormat="1" ht="48" x14ac:dyDescent="0.25">
      <c r="A190" s="60" t="s">
        <v>498</v>
      </c>
      <c r="B190" s="60" t="s">
        <v>14</v>
      </c>
      <c r="C190" s="60" t="s">
        <v>1204</v>
      </c>
      <c r="D190" s="60" t="s">
        <v>267</v>
      </c>
      <c r="E190" s="60" t="s">
        <v>302</v>
      </c>
      <c r="F190" s="60" t="s">
        <v>590</v>
      </c>
      <c r="G190" s="62">
        <v>4102</v>
      </c>
      <c r="H190" s="60" t="s">
        <v>201</v>
      </c>
      <c r="I190" s="60" t="s">
        <v>773</v>
      </c>
      <c r="J190" s="60" t="s">
        <v>1199</v>
      </c>
      <c r="K190" s="60" t="s">
        <v>1496</v>
      </c>
      <c r="L190" s="60" t="s">
        <v>1115</v>
      </c>
      <c r="M190" s="62">
        <v>4102052</v>
      </c>
      <c r="N190" s="60" t="s">
        <v>1116</v>
      </c>
      <c r="O190" s="62">
        <v>410205201</v>
      </c>
      <c r="P190" s="113">
        <v>1</v>
      </c>
      <c r="Q190" s="307">
        <v>0.5</v>
      </c>
      <c r="R190" s="219">
        <f t="shared" si="89"/>
        <v>0.5</v>
      </c>
      <c r="S190" s="113">
        <v>1</v>
      </c>
      <c r="T190" s="307"/>
      <c r="U190" s="219">
        <f t="shared" si="90"/>
        <v>0</v>
      </c>
      <c r="V190" s="113">
        <v>1</v>
      </c>
      <c r="W190" s="307"/>
      <c r="X190" s="219">
        <f t="shared" si="91"/>
        <v>0</v>
      </c>
      <c r="Y190" s="113">
        <v>1</v>
      </c>
      <c r="Z190" s="307"/>
      <c r="AA190" s="219">
        <f t="shared" si="92"/>
        <v>0</v>
      </c>
      <c r="AB190" s="113">
        <v>1</v>
      </c>
      <c r="AC190" s="238">
        <f t="shared" si="93"/>
        <v>0.5</v>
      </c>
      <c r="AD190" s="219">
        <f t="shared" si="94"/>
        <v>0.5</v>
      </c>
      <c r="AE190" s="60" t="s">
        <v>2085</v>
      </c>
      <c r="AF190" s="60" t="s">
        <v>2075</v>
      </c>
      <c r="AG190" s="65" t="s">
        <v>2177</v>
      </c>
      <c r="AH190" s="60" t="s">
        <v>1202</v>
      </c>
      <c r="AI190" s="60" t="s">
        <v>1177</v>
      </c>
      <c r="AJ190" s="60"/>
      <c r="AK190" s="66" t="s">
        <v>2074</v>
      </c>
      <c r="AL190" s="66" t="s">
        <v>1795</v>
      </c>
      <c r="AM190" s="67">
        <v>80000000</v>
      </c>
      <c r="AN190" s="67">
        <v>0</v>
      </c>
      <c r="AO190" s="67">
        <v>0</v>
      </c>
      <c r="AP190" s="67">
        <v>0</v>
      </c>
      <c r="AQ190" s="22">
        <f t="shared" si="95"/>
        <v>0</v>
      </c>
      <c r="AR190" s="22">
        <f t="shared" si="96"/>
        <v>0</v>
      </c>
      <c r="AS190" s="60"/>
      <c r="AT190" s="68"/>
      <c r="AU190" s="60"/>
      <c r="AV190" s="60"/>
      <c r="AW190" s="60"/>
      <c r="AX190" s="67">
        <v>80000000</v>
      </c>
      <c r="AY190" s="67">
        <v>0</v>
      </c>
      <c r="AZ190" s="67">
        <v>0</v>
      </c>
      <c r="BA190" s="67">
        <v>0</v>
      </c>
      <c r="BB190" s="67">
        <v>0</v>
      </c>
      <c r="BC190" s="67">
        <v>0</v>
      </c>
      <c r="BD190" s="67">
        <v>0</v>
      </c>
      <c r="BE190" s="67">
        <v>0</v>
      </c>
      <c r="BF190" s="67">
        <v>0</v>
      </c>
      <c r="BG190" s="67">
        <v>0</v>
      </c>
      <c r="BH190" s="67">
        <v>0</v>
      </c>
      <c r="BI190" s="67">
        <v>0</v>
      </c>
      <c r="BJ190" s="67">
        <v>0</v>
      </c>
      <c r="BK190" s="67">
        <v>0</v>
      </c>
      <c r="BL190" s="67">
        <v>0</v>
      </c>
      <c r="BM190" s="67">
        <v>0</v>
      </c>
      <c r="BN190" s="67">
        <f t="shared" si="97"/>
        <v>80000000</v>
      </c>
      <c r="BO190" s="239"/>
      <c r="BP190" s="239"/>
      <c r="BQ190" s="239" t="s">
        <v>260</v>
      </c>
      <c r="BR190" s="239"/>
      <c r="BS190" s="239" t="s">
        <v>305</v>
      </c>
      <c r="BT190" s="239"/>
    </row>
    <row r="191" spans="1:72" s="69" customFormat="1" ht="72" x14ac:dyDescent="0.25">
      <c r="A191" s="60" t="s">
        <v>499</v>
      </c>
      <c r="B191" s="60" t="s">
        <v>14</v>
      </c>
      <c r="C191" s="60" t="s">
        <v>1204</v>
      </c>
      <c r="D191" s="60" t="s">
        <v>267</v>
      </c>
      <c r="E191" s="60" t="s">
        <v>302</v>
      </c>
      <c r="F191" s="60" t="s">
        <v>590</v>
      </c>
      <c r="G191" s="62">
        <v>4102</v>
      </c>
      <c r="H191" s="60" t="s">
        <v>201</v>
      </c>
      <c r="I191" s="60" t="s">
        <v>774</v>
      </c>
      <c r="J191" s="60" t="s">
        <v>1709</v>
      </c>
      <c r="K191" s="60" t="s">
        <v>1497</v>
      </c>
      <c r="L191" s="60" t="s">
        <v>1111</v>
      </c>
      <c r="M191" s="62">
        <v>4102046</v>
      </c>
      <c r="N191" s="60" t="s">
        <v>1112</v>
      </c>
      <c r="O191" s="62">
        <v>410204600</v>
      </c>
      <c r="P191" s="64">
        <v>2</v>
      </c>
      <c r="Q191" s="238">
        <v>1</v>
      </c>
      <c r="R191" s="219">
        <f t="shared" si="89"/>
        <v>0.5</v>
      </c>
      <c r="S191" s="64">
        <v>2</v>
      </c>
      <c r="T191" s="238"/>
      <c r="U191" s="219">
        <f t="shared" si="90"/>
        <v>0</v>
      </c>
      <c r="V191" s="64">
        <v>2</v>
      </c>
      <c r="W191" s="238"/>
      <c r="X191" s="219">
        <f t="shared" si="91"/>
        <v>0</v>
      </c>
      <c r="Y191" s="64">
        <v>2</v>
      </c>
      <c r="Z191" s="238"/>
      <c r="AA191" s="219">
        <f t="shared" si="92"/>
        <v>0</v>
      </c>
      <c r="AB191" s="238">
        <f>P191+S191+V191+Y191</f>
        <v>8</v>
      </c>
      <c r="AC191" s="238">
        <f t="shared" si="93"/>
        <v>1</v>
      </c>
      <c r="AD191" s="219">
        <f t="shared" si="94"/>
        <v>0.125</v>
      </c>
      <c r="AE191" s="60" t="s">
        <v>2084</v>
      </c>
      <c r="AF191" s="60" t="s">
        <v>2078</v>
      </c>
      <c r="AG191" s="65" t="s">
        <v>2177</v>
      </c>
      <c r="AH191" s="60"/>
      <c r="AI191" s="60" t="s">
        <v>1176</v>
      </c>
      <c r="AJ191" s="60"/>
      <c r="AK191" s="66" t="s">
        <v>163</v>
      </c>
      <c r="AL191" s="66" t="s">
        <v>1795</v>
      </c>
      <c r="AM191" s="67">
        <v>60000000</v>
      </c>
      <c r="AN191" s="67">
        <v>0</v>
      </c>
      <c r="AO191" s="67">
        <v>0</v>
      </c>
      <c r="AP191" s="67">
        <v>0</v>
      </c>
      <c r="AQ191" s="22">
        <f t="shared" si="95"/>
        <v>0</v>
      </c>
      <c r="AR191" s="22">
        <f t="shared" si="96"/>
        <v>0</v>
      </c>
      <c r="AS191" s="60"/>
      <c r="AT191" s="68"/>
      <c r="AU191" s="60"/>
      <c r="AV191" s="60"/>
      <c r="AW191" s="60"/>
      <c r="AX191" s="67">
        <v>60000000</v>
      </c>
      <c r="AY191" s="67">
        <v>0</v>
      </c>
      <c r="AZ191" s="67">
        <v>0</v>
      </c>
      <c r="BA191" s="67">
        <v>0</v>
      </c>
      <c r="BB191" s="67">
        <v>0</v>
      </c>
      <c r="BC191" s="67">
        <v>0</v>
      </c>
      <c r="BD191" s="67">
        <v>0</v>
      </c>
      <c r="BE191" s="67">
        <v>0</v>
      </c>
      <c r="BF191" s="67">
        <v>0</v>
      </c>
      <c r="BG191" s="67">
        <v>0</v>
      </c>
      <c r="BH191" s="67">
        <v>0</v>
      </c>
      <c r="BI191" s="67">
        <v>0</v>
      </c>
      <c r="BJ191" s="67">
        <v>0</v>
      </c>
      <c r="BK191" s="67">
        <v>0</v>
      </c>
      <c r="BL191" s="67">
        <v>0</v>
      </c>
      <c r="BM191" s="67">
        <v>0</v>
      </c>
      <c r="BN191" s="67">
        <f t="shared" si="97"/>
        <v>60000000</v>
      </c>
      <c r="BO191" s="239"/>
      <c r="BP191" s="239"/>
      <c r="BQ191" s="239" t="s">
        <v>260</v>
      </c>
      <c r="BR191" s="239"/>
      <c r="BS191" s="239" t="s">
        <v>305</v>
      </c>
      <c r="BT191" s="239"/>
    </row>
    <row r="192" spans="1:72" s="69" customFormat="1" ht="72" x14ac:dyDescent="0.25">
      <c r="A192" s="60" t="s">
        <v>500</v>
      </c>
      <c r="B192" s="60" t="s">
        <v>14</v>
      </c>
      <c r="C192" s="60" t="s">
        <v>1204</v>
      </c>
      <c r="D192" s="60" t="s">
        <v>267</v>
      </c>
      <c r="E192" s="60" t="s">
        <v>302</v>
      </c>
      <c r="F192" s="60" t="s">
        <v>590</v>
      </c>
      <c r="G192" s="62">
        <v>4102</v>
      </c>
      <c r="H192" s="60" t="s">
        <v>201</v>
      </c>
      <c r="I192" s="60" t="s">
        <v>775</v>
      </c>
      <c r="J192" s="60" t="s">
        <v>1706</v>
      </c>
      <c r="K192" s="60" t="s">
        <v>1498</v>
      </c>
      <c r="L192" s="60" t="s">
        <v>1107</v>
      </c>
      <c r="M192" s="62">
        <v>4102047</v>
      </c>
      <c r="N192" s="60" t="s">
        <v>1108</v>
      </c>
      <c r="O192" s="62">
        <v>410204700</v>
      </c>
      <c r="P192" s="64">
        <v>1</v>
      </c>
      <c r="Q192" s="238">
        <v>0.3</v>
      </c>
      <c r="R192" s="219">
        <f t="shared" si="89"/>
        <v>0.3</v>
      </c>
      <c r="S192" s="64">
        <v>1</v>
      </c>
      <c r="T192" s="238"/>
      <c r="U192" s="219">
        <f t="shared" si="90"/>
        <v>0</v>
      </c>
      <c r="V192" s="64">
        <v>1</v>
      </c>
      <c r="W192" s="238"/>
      <c r="X192" s="219">
        <f t="shared" si="91"/>
        <v>0</v>
      </c>
      <c r="Y192" s="64">
        <v>1</v>
      </c>
      <c r="Z192" s="238"/>
      <c r="AA192" s="219">
        <f t="shared" si="92"/>
        <v>0</v>
      </c>
      <c r="AB192" s="238">
        <v>1</v>
      </c>
      <c r="AC192" s="238">
        <f t="shared" si="93"/>
        <v>0.3</v>
      </c>
      <c r="AD192" s="219">
        <f t="shared" si="94"/>
        <v>0.3</v>
      </c>
      <c r="AE192" s="60" t="s">
        <v>2084</v>
      </c>
      <c r="AF192" s="60" t="s">
        <v>2078</v>
      </c>
      <c r="AG192" s="65" t="s">
        <v>2177</v>
      </c>
      <c r="AH192" s="60"/>
      <c r="AI192" s="60" t="s">
        <v>1178</v>
      </c>
      <c r="AJ192" s="60"/>
      <c r="AK192" s="66" t="s">
        <v>2076</v>
      </c>
      <c r="AL192" s="66" t="s">
        <v>1795</v>
      </c>
      <c r="AM192" s="67">
        <v>16500000</v>
      </c>
      <c r="AN192" s="67">
        <v>0</v>
      </c>
      <c r="AO192" s="67">
        <v>0</v>
      </c>
      <c r="AP192" s="67">
        <v>0</v>
      </c>
      <c r="AQ192" s="22">
        <f t="shared" si="95"/>
        <v>0</v>
      </c>
      <c r="AR192" s="22">
        <f t="shared" si="96"/>
        <v>0</v>
      </c>
      <c r="AS192" s="60"/>
      <c r="AT192" s="68"/>
      <c r="AU192" s="60"/>
      <c r="AV192" s="60"/>
      <c r="AW192" s="60"/>
      <c r="AX192" s="67">
        <v>16500000</v>
      </c>
      <c r="AY192" s="67">
        <v>0</v>
      </c>
      <c r="AZ192" s="67">
        <v>0</v>
      </c>
      <c r="BA192" s="67">
        <v>0</v>
      </c>
      <c r="BB192" s="67">
        <v>0</v>
      </c>
      <c r="BC192" s="67">
        <v>0</v>
      </c>
      <c r="BD192" s="67">
        <v>0</v>
      </c>
      <c r="BE192" s="67">
        <v>0</v>
      </c>
      <c r="BF192" s="67">
        <v>0</v>
      </c>
      <c r="BG192" s="67">
        <v>0</v>
      </c>
      <c r="BH192" s="67">
        <v>0</v>
      </c>
      <c r="BI192" s="67">
        <v>0</v>
      </c>
      <c r="BJ192" s="67">
        <v>0</v>
      </c>
      <c r="BK192" s="67">
        <v>0</v>
      </c>
      <c r="BL192" s="67">
        <v>0</v>
      </c>
      <c r="BM192" s="67">
        <v>0</v>
      </c>
      <c r="BN192" s="67">
        <f t="shared" si="97"/>
        <v>16500000</v>
      </c>
      <c r="BO192" s="239"/>
      <c r="BP192" s="239"/>
      <c r="BQ192" s="239" t="s">
        <v>260</v>
      </c>
      <c r="BR192" s="239"/>
      <c r="BS192" s="239" t="s">
        <v>305</v>
      </c>
      <c r="BT192" s="239"/>
    </row>
    <row r="193" spans="1:72" s="96" customFormat="1" ht="72" x14ac:dyDescent="0.25">
      <c r="A193" s="254" t="s">
        <v>501</v>
      </c>
      <c r="B193" s="254" t="s">
        <v>14</v>
      </c>
      <c r="C193" s="254" t="s">
        <v>1204</v>
      </c>
      <c r="D193" s="254" t="s">
        <v>267</v>
      </c>
      <c r="E193" s="254" t="s">
        <v>302</v>
      </c>
      <c r="F193" s="254" t="s">
        <v>590</v>
      </c>
      <c r="G193" s="256">
        <v>4102</v>
      </c>
      <c r="H193" s="254" t="s">
        <v>200</v>
      </c>
      <c r="I193" s="254" t="s">
        <v>776</v>
      </c>
      <c r="J193" s="254" t="s">
        <v>1718</v>
      </c>
      <c r="K193" s="254" t="s">
        <v>1499</v>
      </c>
      <c r="L193" s="254" t="s">
        <v>1107</v>
      </c>
      <c r="M193" s="256">
        <v>4102047</v>
      </c>
      <c r="N193" s="254" t="s">
        <v>1108</v>
      </c>
      <c r="O193" s="256">
        <v>410204700</v>
      </c>
      <c r="P193" s="258">
        <v>1</v>
      </c>
      <c r="Q193" s="259">
        <v>0.2</v>
      </c>
      <c r="R193" s="223">
        <f t="shared" si="72"/>
        <v>0.2</v>
      </c>
      <c r="S193" s="258">
        <v>1</v>
      </c>
      <c r="T193" s="259"/>
      <c r="U193" s="223">
        <f t="shared" si="73"/>
        <v>0</v>
      </c>
      <c r="V193" s="258">
        <v>1</v>
      </c>
      <c r="W193" s="259"/>
      <c r="X193" s="223">
        <f t="shared" si="74"/>
        <v>0</v>
      </c>
      <c r="Y193" s="258">
        <v>1</v>
      </c>
      <c r="Z193" s="259"/>
      <c r="AA193" s="223">
        <f t="shared" si="75"/>
        <v>0</v>
      </c>
      <c r="AB193" s="259">
        <v>1</v>
      </c>
      <c r="AC193" s="259">
        <f t="shared" si="76"/>
        <v>0.2</v>
      </c>
      <c r="AD193" s="223">
        <f t="shared" si="77"/>
        <v>0.2</v>
      </c>
      <c r="AE193" s="260" t="s">
        <v>200</v>
      </c>
      <c r="AF193" s="260" t="s">
        <v>1204</v>
      </c>
      <c r="AG193" s="260" t="s">
        <v>1204</v>
      </c>
      <c r="AH193" s="254"/>
      <c r="AI193" s="254" t="s">
        <v>1183</v>
      </c>
      <c r="AJ193" s="254"/>
      <c r="AK193" s="261" t="s">
        <v>200</v>
      </c>
      <c r="AL193" s="261" t="s">
        <v>1204</v>
      </c>
      <c r="AM193" s="262">
        <v>0</v>
      </c>
      <c r="AN193" s="262">
        <v>0</v>
      </c>
      <c r="AO193" s="262">
        <v>0</v>
      </c>
      <c r="AP193" s="262">
        <v>0</v>
      </c>
      <c r="AQ193" s="263" t="s">
        <v>1204</v>
      </c>
      <c r="AR193" s="263" t="s">
        <v>1204</v>
      </c>
      <c r="AS193" s="254" t="s">
        <v>1204</v>
      </c>
      <c r="AT193" s="264"/>
      <c r="AU193" s="254"/>
      <c r="AV193" s="254"/>
      <c r="AW193" s="254"/>
      <c r="AX193" s="262">
        <v>0</v>
      </c>
      <c r="AY193" s="262">
        <v>0</v>
      </c>
      <c r="AZ193" s="262">
        <v>0</v>
      </c>
      <c r="BA193" s="262">
        <v>0</v>
      </c>
      <c r="BB193" s="262">
        <v>0</v>
      </c>
      <c r="BC193" s="262">
        <v>0</v>
      </c>
      <c r="BD193" s="262">
        <v>0</v>
      </c>
      <c r="BE193" s="262">
        <v>0</v>
      </c>
      <c r="BF193" s="262">
        <v>0</v>
      </c>
      <c r="BG193" s="262">
        <v>0</v>
      </c>
      <c r="BH193" s="262">
        <v>0</v>
      </c>
      <c r="BI193" s="262">
        <v>0</v>
      </c>
      <c r="BJ193" s="262">
        <v>0</v>
      </c>
      <c r="BK193" s="262">
        <v>0</v>
      </c>
      <c r="BL193" s="262">
        <v>0</v>
      </c>
      <c r="BM193" s="262">
        <v>0</v>
      </c>
      <c r="BN193" s="262">
        <f t="shared" si="78"/>
        <v>0</v>
      </c>
      <c r="BO193" s="254"/>
      <c r="BP193" s="254"/>
      <c r="BQ193" s="254" t="s">
        <v>260</v>
      </c>
      <c r="BR193" s="254"/>
      <c r="BS193" s="254" t="s">
        <v>305</v>
      </c>
      <c r="BT193" s="254"/>
    </row>
    <row r="194" spans="1:72" s="69" customFormat="1" ht="60" x14ac:dyDescent="0.25">
      <c r="A194" s="60" t="s">
        <v>502</v>
      </c>
      <c r="B194" s="61" t="s">
        <v>14</v>
      </c>
      <c r="C194" s="60" t="s">
        <v>1204</v>
      </c>
      <c r="D194" s="60" t="s">
        <v>267</v>
      </c>
      <c r="E194" s="61" t="s">
        <v>302</v>
      </c>
      <c r="F194" s="61" t="s">
        <v>37</v>
      </c>
      <c r="G194" s="62">
        <v>4103</v>
      </c>
      <c r="H194" s="60" t="s">
        <v>201</v>
      </c>
      <c r="I194" s="60" t="s">
        <v>777</v>
      </c>
      <c r="J194" s="60" t="s">
        <v>1706</v>
      </c>
      <c r="K194" s="60" t="s">
        <v>1500</v>
      </c>
      <c r="L194" s="60" t="s">
        <v>69</v>
      </c>
      <c r="M194" s="62">
        <v>4103054</v>
      </c>
      <c r="N194" s="60" t="s">
        <v>70</v>
      </c>
      <c r="O194" s="62">
        <v>410305400</v>
      </c>
      <c r="P194" s="64">
        <v>1</v>
      </c>
      <c r="Q194" s="238">
        <v>0.1</v>
      </c>
      <c r="R194" s="219">
        <f t="shared" ref="R194:R203" si="98">Q194/P194</f>
        <v>0.1</v>
      </c>
      <c r="S194" s="64">
        <v>1</v>
      </c>
      <c r="T194" s="238"/>
      <c r="U194" s="219">
        <f t="shared" ref="U194:U203" si="99">T194/M194</f>
        <v>0</v>
      </c>
      <c r="V194" s="64">
        <v>1</v>
      </c>
      <c r="W194" s="238"/>
      <c r="X194" s="219">
        <f t="shared" ref="X194:X203" si="100">W194/P194</f>
        <v>0</v>
      </c>
      <c r="Y194" s="64">
        <v>1</v>
      </c>
      <c r="Z194" s="238"/>
      <c r="AA194" s="219">
        <f t="shared" ref="AA194:AA203" si="101">Z194/S194</f>
        <v>0</v>
      </c>
      <c r="AB194" s="238">
        <v>1</v>
      </c>
      <c r="AC194" s="238">
        <f t="shared" ref="AC194:AC203" si="102">Q194+T194+W194+Z194</f>
        <v>0.1</v>
      </c>
      <c r="AD194" s="219">
        <f t="shared" ref="AD194:AD203" si="103">AC194/AB194</f>
        <v>0.1</v>
      </c>
      <c r="AE194" s="60" t="s">
        <v>2084</v>
      </c>
      <c r="AF194" s="60" t="s">
        <v>2078</v>
      </c>
      <c r="AG194" s="65" t="s">
        <v>2177</v>
      </c>
      <c r="AH194" s="60"/>
      <c r="AI194" s="60" t="s">
        <v>1178</v>
      </c>
      <c r="AJ194" s="60"/>
      <c r="AK194" s="66" t="s">
        <v>2077</v>
      </c>
      <c r="AL194" s="66" t="s">
        <v>1795</v>
      </c>
      <c r="AM194" s="67">
        <v>16500000</v>
      </c>
      <c r="AN194" s="67">
        <v>0</v>
      </c>
      <c r="AO194" s="67">
        <v>0</v>
      </c>
      <c r="AP194" s="67">
        <v>0</v>
      </c>
      <c r="AQ194" s="22">
        <f t="shared" ref="AQ194:AQ203" si="104">AP194/AM194</f>
        <v>0</v>
      </c>
      <c r="AR194" s="22">
        <f t="shared" ref="AR194:AR203" si="105">AN194/AM194</f>
        <v>0</v>
      </c>
      <c r="AS194" s="60"/>
      <c r="AT194" s="68"/>
      <c r="AU194" s="60"/>
      <c r="AV194" s="60"/>
      <c r="AW194" s="60"/>
      <c r="AX194" s="67">
        <v>16500000</v>
      </c>
      <c r="AY194" s="67">
        <v>0</v>
      </c>
      <c r="AZ194" s="67">
        <v>0</v>
      </c>
      <c r="BA194" s="67">
        <v>0</v>
      </c>
      <c r="BB194" s="67">
        <v>0</v>
      </c>
      <c r="BC194" s="67">
        <v>0</v>
      </c>
      <c r="BD194" s="67">
        <v>0</v>
      </c>
      <c r="BE194" s="67">
        <v>0</v>
      </c>
      <c r="BF194" s="67">
        <v>0</v>
      </c>
      <c r="BG194" s="67">
        <v>0</v>
      </c>
      <c r="BH194" s="67">
        <v>0</v>
      </c>
      <c r="BI194" s="67">
        <v>0</v>
      </c>
      <c r="BJ194" s="67">
        <v>0</v>
      </c>
      <c r="BK194" s="67">
        <v>0</v>
      </c>
      <c r="BL194" s="67">
        <v>0</v>
      </c>
      <c r="BM194" s="67">
        <v>0</v>
      </c>
      <c r="BN194" s="67">
        <f t="shared" ref="BN194:BN203" si="106">AX194+AY194+AZ194+BA194+BB194+BC194+BD194+BE194+BF194+BG194+BH194+BI194+BJ194+BK194+BL194+BM194</f>
        <v>16500000</v>
      </c>
      <c r="BO194" s="239"/>
      <c r="BP194" s="239"/>
      <c r="BQ194" s="239" t="s">
        <v>260</v>
      </c>
      <c r="BR194" s="239"/>
      <c r="BS194" s="239" t="s">
        <v>292</v>
      </c>
      <c r="BT194" s="239"/>
    </row>
    <row r="195" spans="1:72" s="136" customFormat="1" ht="84" x14ac:dyDescent="0.25">
      <c r="A195" s="99" t="s">
        <v>503</v>
      </c>
      <c r="B195" s="100" t="s">
        <v>7</v>
      </c>
      <c r="C195" s="99" t="s">
        <v>1204</v>
      </c>
      <c r="D195" s="99" t="s">
        <v>267</v>
      </c>
      <c r="E195" s="100" t="s">
        <v>302</v>
      </c>
      <c r="F195" s="100" t="s">
        <v>37</v>
      </c>
      <c r="G195" s="101">
        <v>4103</v>
      </c>
      <c r="H195" s="99" t="s">
        <v>201</v>
      </c>
      <c r="I195" s="99" t="s">
        <v>778</v>
      </c>
      <c r="J195" s="99" t="s">
        <v>1710</v>
      </c>
      <c r="K195" s="99" t="s">
        <v>1501</v>
      </c>
      <c r="L195" s="99" t="s">
        <v>1117</v>
      </c>
      <c r="M195" s="101">
        <v>4103025</v>
      </c>
      <c r="N195" s="99" t="s">
        <v>1118</v>
      </c>
      <c r="O195" s="101">
        <v>410302500</v>
      </c>
      <c r="P195" s="102">
        <v>0</v>
      </c>
      <c r="Q195" s="292"/>
      <c r="R195" s="227" t="e">
        <f t="shared" si="98"/>
        <v>#DIV/0!</v>
      </c>
      <c r="S195" s="102">
        <v>0.2</v>
      </c>
      <c r="T195" s="292"/>
      <c r="U195" s="227">
        <f t="shared" si="99"/>
        <v>0</v>
      </c>
      <c r="V195" s="102">
        <v>0.6</v>
      </c>
      <c r="W195" s="292"/>
      <c r="X195" s="227" t="e">
        <f t="shared" si="100"/>
        <v>#DIV/0!</v>
      </c>
      <c r="Y195" s="102">
        <v>0.1</v>
      </c>
      <c r="Z195" s="292"/>
      <c r="AA195" s="227">
        <f t="shared" si="101"/>
        <v>0</v>
      </c>
      <c r="AB195" s="292">
        <f>P195+S195+V195+Y195</f>
        <v>0.9</v>
      </c>
      <c r="AC195" s="292">
        <f t="shared" si="102"/>
        <v>0</v>
      </c>
      <c r="AD195" s="227">
        <f t="shared" si="103"/>
        <v>0</v>
      </c>
      <c r="AE195" s="99" t="s">
        <v>2143</v>
      </c>
      <c r="AF195" s="99" t="s">
        <v>1204</v>
      </c>
      <c r="AG195" s="103" t="s">
        <v>1204</v>
      </c>
      <c r="AH195" s="99"/>
      <c r="AI195" s="99" t="s">
        <v>1211</v>
      </c>
      <c r="AJ195" s="99"/>
      <c r="AK195" s="104" t="s">
        <v>2143</v>
      </c>
      <c r="AL195" s="104" t="s">
        <v>1204</v>
      </c>
      <c r="AM195" s="105">
        <v>0</v>
      </c>
      <c r="AN195" s="105">
        <v>0</v>
      </c>
      <c r="AO195" s="105">
        <v>0</v>
      </c>
      <c r="AP195" s="105">
        <v>0</v>
      </c>
      <c r="AQ195" s="25" t="e">
        <f t="shared" si="104"/>
        <v>#DIV/0!</v>
      </c>
      <c r="AR195" s="25" t="e">
        <f t="shared" si="105"/>
        <v>#DIV/0!</v>
      </c>
      <c r="AS195" s="99"/>
      <c r="AT195" s="106"/>
      <c r="AU195" s="99"/>
      <c r="AV195" s="99"/>
      <c r="AW195" s="99"/>
      <c r="AX195" s="105">
        <v>0</v>
      </c>
      <c r="AY195" s="105">
        <v>0</v>
      </c>
      <c r="AZ195" s="105">
        <v>0</v>
      </c>
      <c r="BA195" s="105">
        <v>0</v>
      </c>
      <c r="BB195" s="105">
        <v>0</v>
      </c>
      <c r="BC195" s="105">
        <v>0</v>
      </c>
      <c r="BD195" s="105">
        <v>0</v>
      </c>
      <c r="BE195" s="105">
        <v>0</v>
      </c>
      <c r="BF195" s="105">
        <v>0</v>
      </c>
      <c r="BG195" s="105">
        <v>0</v>
      </c>
      <c r="BH195" s="105">
        <v>0</v>
      </c>
      <c r="BI195" s="105">
        <v>0</v>
      </c>
      <c r="BJ195" s="105">
        <v>0</v>
      </c>
      <c r="BK195" s="105">
        <v>0</v>
      </c>
      <c r="BL195" s="105">
        <v>0</v>
      </c>
      <c r="BM195" s="105">
        <v>0</v>
      </c>
      <c r="BN195" s="105">
        <f t="shared" si="106"/>
        <v>0</v>
      </c>
      <c r="BO195" s="130"/>
      <c r="BP195" s="130"/>
      <c r="BQ195" s="130" t="s">
        <v>260</v>
      </c>
      <c r="BR195" s="130"/>
      <c r="BS195" s="130" t="s">
        <v>292</v>
      </c>
      <c r="BT195" s="130"/>
    </row>
    <row r="196" spans="1:72" s="69" customFormat="1" ht="108" x14ac:dyDescent="0.25">
      <c r="A196" s="241" t="s">
        <v>504</v>
      </c>
      <c r="B196" s="242" t="s">
        <v>14</v>
      </c>
      <c r="C196" s="241" t="s">
        <v>1204</v>
      </c>
      <c r="D196" s="241" t="s">
        <v>267</v>
      </c>
      <c r="E196" s="242" t="s">
        <v>302</v>
      </c>
      <c r="F196" s="242" t="s">
        <v>37</v>
      </c>
      <c r="G196" s="243">
        <v>4103</v>
      </c>
      <c r="H196" s="241" t="s">
        <v>201</v>
      </c>
      <c r="I196" s="241" t="s">
        <v>779</v>
      </c>
      <c r="J196" s="241" t="s">
        <v>1710</v>
      </c>
      <c r="K196" s="241" t="s">
        <v>1502</v>
      </c>
      <c r="L196" s="241" t="s">
        <v>1119</v>
      </c>
      <c r="M196" s="243">
        <v>4103031</v>
      </c>
      <c r="N196" s="241" t="s">
        <v>1120</v>
      </c>
      <c r="O196" s="243">
        <v>410303100</v>
      </c>
      <c r="P196" s="248">
        <v>0</v>
      </c>
      <c r="Q196" s="247"/>
      <c r="R196" s="221" t="e">
        <f t="shared" si="98"/>
        <v>#DIV/0!</v>
      </c>
      <c r="S196" s="248">
        <v>0</v>
      </c>
      <c r="T196" s="247"/>
      <c r="U196" s="221">
        <f t="shared" si="99"/>
        <v>0</v>
      </c>
      <c r="V196" s="248">
        <v>0</v>
      </c>
      <c r="W196" s="247"/>
      <c r="X196" s="221" t="e">
        <f t="shared" si="100"/>
        <v>#DIV/0!</v>
      </c>
      <c r="Y196" s="248">
        <v>1</v>
      </c>
      <c r="Z196" s="247"/>
      <c r="AA196" s="221" t="e">
        <f t="shared" si="101"/>
        <v>#DIV/0!</v>
      </c>
      <c r="AB196" s="247">
        <f>P196+S196+V196+Y196</f>
        <v>1</v>
      </c>
      <c r="AC196" s="247">
        <f t="shared" si="102"/>
        <v>0</v>
      </c>
      <c r="AD196" s="221">
        <f t="shared" si="103"/>
        <v>0</v>
      </c>
      <c r="AE196" s="242" t="s">
        <v>1826</v>
      </c>
      <c r="AF196" s="249" t="s">
        <v>1204</v>
      </c>
      <c r="AG196" s="249" t="s">
        <v>1204</v>
      </c>
      <c r="AH196" s="241"/>
      <c r="AI196" s="241" t="s">
        <v>1178</v>
      </c>
      <c r="AJ196" s="241"/>
      <c r="AK196" s="250" t="s">
        <v>1826</v>
      </c>
      <c r="AL196" s="250" t="s">
        <v>1204</v>
      </c>
      <c r="AM196" s="251">
        <v>0</v>
      </c>
      <c r="AN196" s="251">
        <v>0</v>
      </c>
      <c r="AO196" s="251">
        <v>0</v>
      </c>
      <c r="AP196" s="251">
        <v>0</v>
      </c>
      <c r="AQ196" s="222" t="e">
        <f t="shared" si="104"/>
        <v>#DIV/0!</v>
      </c>
      <c r="AR196" s="222" t="e">
        <f t="shared" si="105"/>
        <v>#DIV/0!</v>
      </c>
      <c r="AS196" s="241"/>
      <c r="AT196" s="252"/>
      <c r="AU196" s="241"/>
      <c r="AV196" s="241"/>
      <c r="AW196" s="241"/>
      <c r="AX196" s="251">
        <v>0</v>
      </c>
      <c r="AY196" s="251">
        <v>0</v>
      </c>
      <c r="AZ196" s="251">
        <v>0</v>
      </c>
      <c r="BA196" s="251">
        <v>0</v>
      </c>
      <c r="BB196" s="251">
        <v>0</v>
      </c>
      <c r="BC196" s="251">
        <v>0</v>
      </c>
      <c r="BD196" s="251">
        <v>0</v>
      </c>
      <c r="BE196" s="251">
        <v>0</v>
      </c>
      <c r="BF196" s="251">
        <v>0</v>
      </c>
      <c r="BG196" s="251">
        <v>0</v>
      </c>
      <c r="BH196" s="251">
        <v>0</v>
      </c>
      <c r="BI196" s="251">
        <v>0</v>
      </c>
      <c r="BJ196" s="251">
        <v>0</v>
      </c>
      <c r="BK196" s="251">
        <v>0</v>
      </c>
      <c r="BL196" s="251">
        <v>0</v>
      </c>
      <c r="BM196" s="251">
        <v>0</v>
      </c>
      <c r="BN196" s="251">
        <f t="shared" si="106"/>
        <v>0</v>
      </c>
      <c r="BO196" s="130"/>
      <c r="BP196" s="130"/>
      <c r="BQ196" s="130" t="s">
        <v>260</v>
      </c>
      <c r="BR196" s="130"/>
      <c r="BS196" s="130" t="s">
        <v>292</v>
      </c>
      <c r="BT196" s="130"/>
    </row>
    <row r="197" spans="1:72" s="96" customFormat="1" ht="84" x14ac:dyDescent="0.25">
      <c r="A197" s="60" t="s">
        <v>505</v>
      </c>
      <c r="B197" s="61" t="s">
        <v>14</v>
      </c>
      <c r="C197" s="60" t="s">
        <v>1204</v>
      </c>
      <c r="D197" s="60" t="s">
        <v>267</v>
      </c>
      <c r="E197" s="61" t="s">
        <v>302</v>
      </c>
      <c r="F197" s="61" t="s">
        <v>37</v>
      </c>
      <c r="G197" s="62">
        <v>4103</v>
      </c>
      <c r="H197" s="60" t="s">
        <v>201</v>
      </c>
      <c r="I197" s="60" t="s">
        <v>780</v>
      </c>
      <c r="J197" s="60" t="s">
        <v>1706</v>
      </c>
      <c r="K197" s="60" t="s">
        <v>1503</v>
      </c>
      <c r="L197" s="60" t="s">
        <v>69</v>
      </c>
      <c r="M197" s="62">
        <v>4103054</v>
      </c>
      <c r="N197" s="60" t="s">
        <v>70</v>
      </c>
      <c r="O197" s="62">
        <v>410305400</v>
      </c>
      <c r="P197" s="64">
        <v>1</v>
      </c>
      <c r="Q197" s="238"/>
      <c r="R197" s="219">
        <f t="shared" si="98"/>
        <v>0</v>
      </c>
      <c r="S197" s="64">
        <v>1</v>
      </c>
      <c r="T197" s="238"/>
      <c r="U197" s="219">
        <f t="shared" si="99"/>
        <v>0</v>
      </c>
      <c r="V197" s="64">
        <v>1</v>
      </c>
      <c r="W197" s="238"/>
      <c r="X197" s="219">
        <f t="shared" si="100"/>
        <v>0</v>
      </c>
      <c r="Y197" s="64">
        <v>1</v>
      </c>
      <c r="Z197" s="238"/>
      <c r="AA197" s="219">
        <f t="shared" si="101"/>
        <v>0</v>
      </c>
      <c r="AB197" s="238">
        <v>1</v>
      </c>
      <c r="AC197" s="238">
        <f t="shared" si="102"/>
        <v>0</v>
      </c>
      <c r="AD197" s="219">
        <f t="shared" si="103"/>
        <v>0</v>
      </c>
      <c r="AE197" s="60" t="s">
        <v>2084</v>
      </c>
      <c r="AF197" s="60" t="s">
        <v>2078</v>
      </c>
      <c r="AG197" s="65" t="s">
        <v>2177</v>
      </c>
      <c r="AH197" s="60"/>
      <c r="AI197" s="60" t="s">
        <v>1178</v>
      </c>
      <c r="AJ197" s="60"/>
      <c r="AK197" s="66" t="s">
        <v>2094</v>
      </c>
      <c r="AL197" s="66" t="s">
        <v>1795</v>
      </c>
      <c r="AM197" s="67">
        <v>16500000</v>
      </c>
      <c r="AN197" s="67">
        <v>0</v>
      </c>
      <c r="AO197" s="67">
        <v>0</v>
      </c>
      <c r="AP197" s="67">
        <v>0</v>
      </c>
      <c r="AQ197" s="22">
        <f t="shared" si="104"/>
        <v>0</v>
      </c>
      <c r="AR197" s="22">
        <f t="shared" si="105"/>
        <v>0</v>
      </c>
      <c r="AS197" s="60"/>
      <c r="AT197" s="68"/>
      <c r="AU197" s="60"/>
      <c r="AV197" s="60"/>
      <c r="AW197" s="60"/>
      <c r="AX197" s="67">
        <v>16500000</v>
      </c>
      <c r="AY197" s="67">
        <v>0</v>
      </c>
      <c r="AZ197" s="67">
        <v>0</v>
      </c>
      <c r="BA197" s="67">
        <v>0</v>
      </c>
      <c r="BB197" s="67">
        <v>0</v>
      </c>
      <c r="BC197" s="67">
        <v>0</v>
      </c>
      <c r="BD197" s="67">
        <v>0</v>
      </c>
      <c r="BE197" s="67">
        <v>0</v>
      </c>
      <c r="BF197" s="67">
        <v>0</v>
      </c>
      <c r="BG197" s="67">
        <v>0</v>
      </c>
      <c r="BH197" s="67">
        <v>0</v>
      </c>
      <c r="BI197" s="67">
        <v>0</v>
      </c>
      <c r="BJ197" s="67">
        <v>0</v>
      </c>
      <c r="BK197" s="67">
        <v>0</v>
      </c>
      <c r="BL197" s="67">
        <v>0</v>
      </c>
      <c r="BM197" s="67">
        <v>0</v>
      </c>
      <c r="BN197" s="67">
        <f t="shared" si="106"/>
        <v>16500000</v>
      </c>
      <c r="BO197" s="130"/>
      <c r="BP197" s="130"/>
      <c r="BQ197" s="130" t="s">
        <v>260</v>
      </c>
      <c r="BR197" s="130"/>
      <c r="BS197" s="130" t="s">
        <v>292</v>
      </c>
      <c r="BT197" s="130"/>
    </row>
    <row r="198" spans="1:72" s="83" customFormat="1" ht="84" x14ac:dyDescent="0.25">
      <c r="A198" s="60" t="s">
        <v>506</v>
      </c>
      <c r="B198" s="61" t="s">
        <v>14</v>
      </c>
      <c r="C198" s="60" t="s">
        <v>1204</v>
      </c>
      <c r="D198" s="60" t="s">
        <v>267</v>
      </c>
      <c r="E198" s="61" t="s">
        <v>302</v>
      </c>
      <c r="F198" s="61" t="s">
        <v>37</v>
      </c>
      <c r="G198" s="62">
        <v>4103</v>
      </c>
      <c r="H198" s="60" t="s">
        <v>201</v>
      </c>
      <c r="I198" s="60" t="s">
        <v>781</v>
      </c>
      <c r="J198" s="60" t="s">
        <v>1691</v>
      </c>
      <c r="K198" s="60" t="s">
        <v>1504</v>
      </c>
      <c r="L198" s="60" t="s">
        <v>71</v>
      </c>
      <c r="M198" s="62">
        <v>4103052</v>
      </c>
      <c r="N198" s="60" t="s">
        <v>1121</v>
      </c>
      <c r="O198" s="62">
        <v>410305202</v>
      </c>
      <c r="P198" s="64">
        <v>1</v>
      </c>
      <c r="Q198" s="238">
        <v>0.2</v>
      </c>
      <c r="R198" s="219">
        <f t="shared" si="98"/>
        <v>0.2</v>
      </c>
      <c r="S198" s="64">
        <v>1</v>
      </c>
      <c r="T198" s="238"/>
      <c r="U198" s="219">
        <f t="shared" si="99"/>
        <v>0</v>
      </c>
      <c r="V198" s="64">
        <v>1</v>
      </c>
      <c r="W198" s="238"/>
      <c r="X198" s="219">
        <f t="shared" si="100"/>
        <v>0</v>
      </c>
      <c r="Y198" s="64">
        <v>1</v>
      </c>
      <c r="Z198" s="238"/>
      <c r="AA198" s="219">
        <f t="shared" si="101"/>
        <v>0</v>
      </c>
      <c r="AB198" s="238">
        <v>1</v>
      </c>
      <c r="AC198" s="238">
        <f t="shared" si="102"/>
        <v>0.2</v>
      </c>
      <c r="AD198" s="219">
        <f t="shared" si="103"/>
        <v>0.2</v>
      </c>
      <c r="AE198" s="60" t="s">
        <v>2084</v>
      </c>
      <c r="AF198" s="60" t="s">
        <v>2078</v>
      </c>
      <c r="AG198" s="65" t="s">
        <v>2177</v>
      </c>
      <c r="AH198" s="60"/>
      <c r="AI198" s="60" t="s">
        <v>1179</v>
      </c>
      <c r="AJ198" s="60"/>
      <c r="AK198" s="66" t="s">
        <v>233</v>
      </c>
      <c r="AL198" s="66" t="s">
        <v>1795</v>
      </c>
      <c r="AM198" s="67">
        <v>5000000</v>
      </c>
      <c r="AN198" s="67">
        <v>0</v>
      </c>
      <c r="AO198" s="67">
        <v>0</v>
      </c>
      <c r="AP198" s="67">
        <v>0</v>
      </c>
      <c r="AQ198" s="22">
        <f t="shared" si="104"/>
        <v>0</v>
      </c>
      <c r="AR198" s="22">
        <f t="shared" si="105"/>
        <v>0</v>
      </c>
      <c r="AS198" s="60"/>
      <c r="AT198" s="68"/>
      <c r="AU198" s="60"/>
      <c r="AV198" s="60"/>
      <c r="AW198" s="60"/>
      <c r="AX198" s="67">
        <v>5000000</v>
      </c>
      <c r="AY198" s="67">
        <v>0</v>
      </c>
      <c r="AZ198" s="67">
        <v>0</v>
      </c>
      <c r="BA198" s="67">
        <v>0</v>
      </c>
      <c r="BB198" s="67">
        <v>0</v>
      </c>
      <c r="BC198" s="67">
        <v>0</v>
      </c>
      <c r="BD198" s="67">
        <v>0</v>
      </c>
      <c r="BE198" s="67">
        <v>0</v>
      </c>
      <c r="BF198" s="67">
        <v>0</v>
      </c>
      <c r="BG198" s="67">
        <v>0</v>
      </c>
      <c r="BH198" s="67">
        <v>0</v>
      </c>
      <c r="BI198" s="67">
        <v>0</v>
      </c>
      <c r="BJ198" s="67">
        <v>0</v>
      </c>
      <c r="BK198" s="67">
        <v>0</v>
      </c>
      <c r="BL198" s="67">
        <v>0</v>
      </c>
      <c r="BM198" s="67">
        <v>0</v>
      </c>
      <c r="BN198" s="67">
        <f t="shared" si="106"/>
        <v>5000000</v>
      </c>
      <c r="BO198" s="130"/>
      <c r="BP198" s="130"/>
      <c r="BQ198" s="130" t="s">
        <v>260</v>
      </c>
      <c r="BR198" s="130"/>
      <c r="BS198" s="130" t="s">
        <v>292</v>
      </c>
      <c r="BT198" s="130"/>
    </row>
    <row r="199" spans="1:72" s="69" customFormat="1" ht="84" x14ac:dyDescent="0.25">
      <c r="A199" s="241" t="s">
        <v>507</v>
      </c>
      <c r="B199" s="242" t="s">
        <v>14</v>
      </c>
      <c r="C199" s="241" t="s">
        <v>1204</v>
      </c>
      <c r="D199" s="241" t="s">
        <v>267</v>
      </c>
      <c r="E199" s="242" t="s">
        <v>302</v>
      </c>
      <c r="F199" s="242" t="s">
        <v>37</v>
      </c>
      <c r="G199" s="243">
        <v>4103</v>
      </c>
      <c r="H199" s="241" t="s">
        <v>201</v>
      </c>
      <c r="I199" s="241" t="s">
        <v>1712</v>
      </c>
      <c r="J199" s="241" t="s">
        <v>1713</v>
      </c>
      <c r="K199" s="241" t="s">
        <v>1505</v>
      </c>
      <c r="L199" s="241" t="s">
        <v>1109</v>
      </c>
      <c r="M199" s="243">
        <v>4102051</v>
      </c>
      <c r="N199" s="241" t="s">
        <v>1110</v>
      </c>
      <c r="O199" s="243">
        <v>410205100</v>
      </c>
      <c r="P199" s="248">
        <v>0</v>
      </c>
      <c r="Q199" s="247">
        <v>0</v>
      </c>
      <c r="R199" s="221" t="e">
        <f t="shared" si="98"/>
        <v>#DIV/0!</v>
      </c>
      <c r="S199" s="248">
        <v>0</v>
      </c>
      <c r="T199" s="247"/>
      <c r="U199" s="221">
        <f t="shared" si="99"/>
        <v>0</v>
      </c>
      <c r="V199" s="248">
        <v>1</v>
      </c>
      <c r="W199" s="247"/>
      <c r="X199" s="221" t="e">
        <f t="shared" si="100"/>
        <v>#DIV/0!</v>
      </c>
      <c r="Y199" s="248">
        <v>2</v>
      </c>
      <c r="Z199" s="247"/>
      <c r="AA199" s="221" t="e">
        <f t="shared" si="101"/>
        <v>#DIV/0!</v>
      </c>
      <c r="AB199" s="247">
        <f>P199+S199+V199+Y199</f>
        <v>3</v>
      </c>
      <c r="AC199" s="247">
        <f t="shared" si="102"/>
        <v>0</v>
      </c>
      <c r="AD199" s="221">
        <f t="shared" si="103"/>
        <v>0</v>
      </c>
      <c r="AE199" s="242" t="s">
        <v>1826</v>
      </c>
      <c r="AF199" s="249" t="s">
        <v>1204</v>
      </c>
      <c r="AG199" s="249" t="s">
        <v>1204</v>
      </c>
      <c r="AH199" s="241"/>
      <c r="AI199" s="241" t="s">
        <v>1178</v>
      </c>
      <c r="AJ199" s="241"/>
      <c r="AK199" s="250" t="s">
        <v>1826</v>
      </c>
      <c r="AL199" s="250" t="s">
        <v>1204</v>
      </c>
      <c r="AM199" s="251">
        <v>0</v>
      </c>
      <c r="AN199" s="251">
        <v>0</v>
      </c>
      <c r="AO199" s="251">
        <v>0</v>
      </c>
      <c r="AP199" s="251">
        <v>0</v>
      </c>
      <c r="AQ199" s="222" t="e">
        <f t="shared" si="104"/>
        <v>#DIV/0!</v>
      </c>
      <c r="AR199" s="222" t="e">
        <f t="shared" si="105"/>
        <v>#DIV/0!</v>
      </c>
      <c r="AS199" s="241"/>
      <c r="AT199" s="252"/>
      <c r="AU199" s="241"/>
      <c r="AV199" s="241"/>
      <c r="AW199" s="241"/>
      <c r="AX199" s="251">
        <v>0</v>
      </c>
      <c r="AY199" s="251">
        <v>0</v>
      </c>
      <c r="AZ199" s="251">
        <v>0</v>
      </c>
      <c r="BA199" s="251">
        <v>0</v>
      </c>
      <c r="BB199" s="251">
        <v>0</v>
      </c>
      <c r="BC199" s="251">
        <v>0</v>
      </c>
      <c r="BD199" s="251">
        <v>0</v>
      </c>
      <c r="BE199" s="251">
        <v>0</v>
      </c>
      <c r="BF199" s="251">
        <v>0</v>
      </c>
      <c r="BG199" s="251">
        <v>0</v>
      </c>
      <c r="BH199" s="251">
        <v>0</v>
      </c>
      <c r="BI199" s="251">
        <v>0</v>
      </c>
      <c r="BJ199" s="251">
        <v>0</v>
      </c>
      <c r="BK199" s="251">
        <v>0</v>
      </c>
      <c r="BL199" s="251">
        <v>0</v>
      </c>
      <c r="BM199" s="251">
        <v>0</v>
      </c>
      <c r="BN199" s="251">
        <f t="shared" si="106"/>
        <v>0</v>
      </c>
      <c r="BO199" s="130"/>
      <c r="BP199" s="130"/>
      <c r="BQ199" s="130" t="s">
        <v>260</v>
      </c>
      <c r="BR199" s="130"/>
      <c r="BS199" s="130" t="s">
        <v>292</v>
      </c>
      <c r="BT199" s="130"/>
    </row>
    <row r="200" spans="1:72" s="69" customFormat="1" ht="84" x14ac:dyDescent="0.25">
      <c r="A200" s="60" t="s">
        <v>508</v>
      </c>
      <c r="B200" s="61" t="s">
        <v>14</v>
      </c>
      <c r="C200" s="60" t="s">
        <v>1204</v>
      </c>
      <c r="D200" s="60" t="s">
        <v>267</v>
      </c>
      <c r="E200" s="61" t="s">
        <v>302</v>
      </c>
      <c r="F200" s="61" t="s">
        <v>37</v>
      </c>
      <c r="G200" s="62">
        <v>4103</v>
      </c>
      <c r="H200" s="60" t="s">
        <v>201</v>
      </c>
      <c r="I200" s="60" t="s">
        <v>782</v>
      </c>
      <c r="J200" s="60" t="s">
        <v>1706</v>
      </c>
      <c r="K200" s="60" t="s">
        <v>1506</v>
      </c>
      <c r="L200" s="60" t="s">
        <v>69</v>
      </c>
      <c r="M200" s="62">
        <v>4103054</v>
      </c>
      <c r="N200" s="60" t="s">
        <v>70</v>
      </c>
      <c r="O200" s="62">
        <v>410305400</v>
      </c>
      <c r="P200" s="64">
        <v>1</v>
      </c>
      <c r="Q200" s="238">
        <v>0.2</v>
      </c>
      <c r="R200" s="219">
        <f t="shared" si="98"/>
        <v>0.2</v>
      </c>
      <c r="S200" s="64">
        <v>1</v>
      </c>
      <c r="T200" s="238"/>
      <c r="U200" s="219">
        <f t="shared" si="99"/>
        <v>0</v>
      </c>
      <c r="V200" s="64">
        <v>1</v>
      </c>
      <c r="W200" s="238"/>
      <c r="X200" s="219">
        <f t="shared" si="100"/>
        <v>0</v>
      </c>
      <c r="Y200" s="64">
        <v>1</v>
      </c>
      <c r="Z200" s="238"/>
      <c r="AA200" s="219">
        <f t="shared" si="101"/>
        <v>0</v>
      </c>
      <c r="AB200" s="238">
        <v>1</v>
      </c>
      <c r="AC200" s="238">
        <f t="shared" si="102"/>
        <v>0.2</v>
      </c>
      <c r="AD200" s="219">
        <f t="shared" si="103"/>
        <v>0.2</v>
      </c>
      <c r="AE200" s="60" t="s">
        <v>2084</v>
      </c>
      <c r="AF200" s="60" t="s">
        <v>2078</v>
      </c>
      <c r="AG200" s="65" t="s">
        <v>2177</v>
      </c>
      <c r="AH200" s="60"/>
      <c r="AI200" s="60" t="s">
        <v>1178</v>
      </c>
      <c r="AJ200" s="60"/>
      <c r="AK200" s="119" t="s">
        <v>2121</v>
      </c>
      <c r="AL200" s="66" t="s">
        <v>1795</v>
      </c>
      <c r="AM200" s="67">
        <v>16500000</v>
      </c>
      <c r="AN200" s="67">
        <v>0</v>
      </c>
      <c r="AO200" s="67">
        <v>0</v>
      </c>
      <c r="AP200" s="67">
        <v>0</v>
      </c>
      <c r="AQ200" s="22">
        <f t="shared" si="104"/>
        <v>0</v>
      </c>
      <c r="AR200" s="22">
        <f t="shared" si="105"/>
        <v>0</v>
      </c>
      <c r="AS200" s="60"/>
      <c r="AT200" s="68"/>
      <c r="AU200" s="60"/>
      <c r="AV200" s="60"/>
      <c r="AW200" s="60"/>
      <c r="AX200" s="67">
        <v>16500000</v>
      </c>
      <c r="AY200" s="67">
        <v>0</v>
      </c>
      <c r="AZ200" s="67">
        <v>0</v>
      </c>
      <c r="BA200" s="67">
        <v>0</v>
      </c>
      <c r="BB200" s="67">
        <v>0</v>
      </c>
      <c r="BC200" s="67">
        <v>0</v>
      </c>
      <c r="BD200" s="67">
        <v>0</v>
      </c>
      <c r="BE200" s="67">
        <v>0</v>
      </c>
      <c r="BF200" s="67">
        <v>0</v>
      </c>
      <c r="BG200" s="67">
        <v>0</v>
      </c>
      <c r="BH200" s="67">
        <v>0</v>
      </c>
      <c r="BI200" s="67">
        <v>0</v>
      </c>
      <c r="BJ200" s="67">
        <v>0</v>
      </c>
      <c r="BK200" s="67">
        <v>0</v>
      </c>
      <c r="BL200" s="67">
        <v>0</v>
      </c>
      <c r="BM200" s="67">
        <v>0</v>
      </c>
      <c r="BN200" s="67">
        <f t="shared" si="106"/>
        <v>16500000</v>
      </c>
      <c r="BO200" s="130"/>
      <c r="BP200" s="130"/>
      <c r="BQ200" s="130" t="s">
        <v>260</v>
      </c>
      <c r="BR200" s="130"/>
      <c r="BS200" s="130" t="s">
        <v>292</v>
      </c>
      <c r="BT200" s="130"/>
    </row>
    <row r="201" spans="1:72" s="83" customFormat="1" ht="48" x14ac:dyDescent="0.25">
      <c r="A201" s="60" t="s">
        <v>509</v>
      </c>
      <c r="B201" s="61" t="s">
        <v>14</v>
      </c>
      <c r="C201" s="60" t="s">
        <v>1204</v>
      </c>
      <c r="D201" s="60" t="s">
        <v>267</v>
      </c>
      <c r="E201" s="61" t="s">
        <v>302</v>
      </c>
      <c r="F201" s="61" t="s">
        <v>37</v>
      </c>
      <c r="G201" s="62">
        <v>4103</v>
      </c>
      <c r="H201" s="60" t="s">
        <v>201</v>
      </c>
      <c r="I201" s="60" t="s">
        <v>783</v>
      </c>
      <c r="J201" s="60" t="s">
        <v>1706</v>
      </c>
      <c r="K201" s="60" t="s">
        <v>1507</v>
      </c>
      <c r="L201" s="60" t="s">
        <v>71</v>
      </c>
      <c r="M201" s="62">
        <v>4103052</v>
      </c>
      <c r="N201" s="60" t="s">
        <v>1121</v>
      </c>
      <c r="O201" s="62">
        <v>410305202</v>
      </c>
      <c r="P201" s="64">
        <v>1</v>
      </c>
      <c r="Q201" s="238">
        <v>0</v>
      </c>
      <c r="R201" s="219">
        <f t="shared" si="98"/>
        <v>0</v>
      </c>
      <c r="S201" s="64">
        <v>1</v>
      </c>
      <c r="T201" s="238"/>
      <c r="U201" s="219">
        <f t="shared" si="99"/>
        <v>0</v>
      </c>
      <c r="V201" s="64">
        <v>1</v>
      </c>
      <c r="W201" s="238"/>
      <c r="X201" s="219">
        <f t="shared" si="100"/>
        <v>0</v>
      </c>
      <c r="Y201" s="64">
        <v>1</v>
      </c>
      <c r="Z201" s="238"/>
      <c r="AA201" s="219">
        <f t="shared" si="101"/>
        <v>0</v>
      </c>
      <c r="AB201" s="238">
        <v>1</v>
      </c>
      <c r="AC201" s="238">
        <f t="shared" si="102"/>
        <v>0</v>
      </c>
      <c r="AD201" s="219">
        <f t="shared" si="103"/>
        <v>0</v>
      </c>
      <c r="AE201" s="60" t="s">
        <v>2084</v>
      </c>
      <c r="AF201" s="60" t="s">
        <v>2078</v>
      </c>
      <c r="AG201" s="65" t="s">
        <v>2177</v>
      </c>
      <c r="AH201" s="60"/>
      <c r="AI201" s="60" t="s">
        <v>1178</v>
      </c>
      <c r="AJ201" s="60"/>
      <c r="AK201" s="119" t="s">
        <v>2122</v>
      </c>
      <c r="AL201" s="66" t="s">
        <v>1795</v>
      </c>
      <c r="AM201" s="67">
        <v>16500000</v>
      </c>
      <c r="AN201" s="67">
        <v>0</v>
      </c>
      <c r="AO201" s="67">
        <v>0</v>
      </c>
      <c r="AP201" s="67">
        <v>0</v>
      </c>
      <c r="AQ201" s="22">
        <f t="shared" si="104"/>
        <v>0</v>
      </c>
      <c r="AR201" s="22">
        <f t="shared" si="105"/>
        <v>0</v>
      </c>
      <c r="AS201" s="60"/>
      <c r="AT201" s="68"/>
      <c r="AU201" s="60"/>
      <c r="AV201" s="60"/>
      <c r="AW201" s="60"/>
      <c r="AX201" s="67">
        <v>16500000</v>
      </c>
      <c r="AY201" s="67">
        <v>0</v>
      </c>
      <c r="AZ201" s="67">
        <v>0</v>
      </c>
      <c r="BA201" s="67">
        <v>0</v>
      </c>
      <c r="BB201" s="67">
        <v>0</v>
      </c>
      <c r="BC201" s="67">
        <v>0</v>
      </c>
      <c r="BD201" s="67">
        <v>0</v>
      </c>
      <c r="BE201" s="67">
        <v>0</v>
      </c>
      <c r="BF201" s="67">
        <v>0</v>
      </c>
      <c r="BG201" s="67">
        <v>0</v>
      </c>
      <c r="BH201" s="67">
        <v>0</v>
      </c>
      <c r="BI201" s="67">
        <v>0</v>
      </c>
      <c r="BJ201" s="67">
        <v>0</v>
      </c>
      <c r="BK201" s="67">
        <v>0</v>
      </c>
      <c r="BL201" s="67">
        <v>0</v>
      </c>
      <c r="BM201" s="67">
        <v>0</v>
      </c>
      <c r="BN201" s="67">
        <f t="shared" si="106"/>
        <v>16500000</v>
      </c>
      <c r="BO201" s="130"/>
      <c r="BP201" s="130"/>
      <c r="BQ201" s="130" t="s">
        <v>260</v>
      </c>
      <c r="BR201" s="130"/>
      <c r="BS201" s="130" t="s">
        <v>274</v>
      </c>
      <c r="BT201" s="130"/>
    </row>
    <row r="202" spans="1:72" s="69" customFormat="1" ht="72" x14ac:dyDescent="0.25">
      <c r="A202" s="60" t="s">
        <v>510</v>
      </c>
      <c r="B202" s="61" t="s">
        <v>14</v>
      </c>
      <c r="C202" s="60" t="s">
        <v>1204</v>
      </c>
      <c r="D202" s="60" t="s">
        <v>267</v>
      </c>
      <c r="E202" s="61" t="s">
        <v>302</v>
      </c>
      <c r="F202" s="61" t="s">
        <v>37</v>
      </c>
      <c r="G202" s="62">
        <v>4103</v>
      </c>
      <c r="H202" s="60" t="s">
        <v>201</v>
      </c>
      <c r="I202" s="60" t="s">
        <v>784</v>
      </c>
      <c r="J202" s="60" t="s">
        <v>1706</v>
      </c>
      <c r="K202" s="60" t="s">
        <v>1508</v>
      </c>
      <c r="L202" s="60" t="s">
        <v>71</v>
      </c>
      <c r="M202" s="62">
        <v>4103052</v>
      </c>
      <c r="N202" s="60" t="s">
        <v>1121</v>
      </c>
      <c r="O202" s="62">
        <v>410305202</v>
      </c>
      <c r="P202" s="64">
        <v>1</v>
      </c>
      <c r="Q202" s="238">
        <v>0.35</v>
      </c>
      <c r="R202" s="219">
        <f t="shared" si="98"/>
        <v>0.35</v>
      </c>
      <c r="S202" s="64">
        <v>1</v>
      </c>
      <c r="T202" s="238"/>
      <c r="U202" s="219">
        <f t="shared" si="99"/>
        <v>0</v>
      </c>
      <c r="V202" s="64">
        <v>1</v>
      </c>
      <c r="W202" s="238"/>
      <c r="X202" s="219">
        <f t="shared" si="100"/>
        <v>0</v>
      </c>
      <c r="Y202" s="64">
        <v>1</v>
      </c>
      <c r="Z202" s="238"/>
      <c r="AA202" s="219">
        <f t="shared" si="101"/>
        <v>0</v>
      </c>
      <c r="AB202" s="238">
        <v>1</v>
      </c>
      <c r="AC202" s="238">
        <f t="shared" si="102"/>
        <v>0.35</v>
      </c>
      <c r="AD202" s="219">
        <f t="shared" si="103"/>
        <v>0.35</v>
      </c>
      <c r="AE202" s="60" t="s">
        <v>2084</v>
      </c>
      <c r="AF202" s="60" t="s">
        <v>2078</v>
      </c>
      <c r="AG202" s="65" t="s">
        <v>2177</v>
      </c>
      <c r="AH202" s="60"/>
      <c r="AI202" s="60" t="s">
        <v>1178</v>
      </c>
      <c r="AJ202" s="60"/>
      <c r="AK202" s="119" t="s">
        <v>2123</v>
      </c>
      <c r="AL202" s="66" t="s">
        <v>1795</v>
      </c>
      <c r="AM202" s="67">
        <v>16500000</v>
      </c>
      <c r="AN202" s="67">
        <v>0</v>
      </c>
      <c r="AO202" s="67">
        <v>0</v>
      </c>
      <c r="AP202" s="67">
        <v>0</v>
      </c>
      <c r="AQ202" s="22">
        <f t="shared" si="104"/>
        <v>0</v>
      </c>
      <c r="AR202" s="22">
        <f t="shared" si="105"/>
        <v>0</v>
      </c>
      <c r="AS202" s="60"/>
      <c r="AT202" s="68"/>
      <c r="AU202" s="60"/>
      <c r="AV202" s="60"/>
      <c r="AW202" s="60"/>
      <c r="AX202" s="67">
        <v>16500000</v>
      </c>
      <c r="AY202" s="67">
        <v>0</v>
      </c>
      <c r="AZ202" s="67">
        <v>0</v>
      </c>
      <c r="BA202" s="67">
        <v>0</v>
      </c>
      <c r="BB202" s="67">
        <v>0</v>
      </c>
      <c r="BC202" s="67">
        <v>0</v>
      </c>
      <c r="BD202" s="67">
        <v>0</v>
      </c>
      <c r="BE202" s="67">
        <v>0</v>
      </c>
      <c r="BF202" s="67">
        <v>0</v>
      </c>
      <c r="BG202" s="67">
        <v>0</v>
      </c>
      <c r="BH202" s="67">
        <v>0</v>
      </c>
      <c r="BI202" s="67">
        <v>0</v>
      </c>
      <c r="BJ202" s="67">
        <v>0</v>
      </c>
      <c r="BK202" s="67">
        <v>0</v>
      </c>
      <c r="BL202" s="67">
        <v>0</v>
      </c>
      <c r="BM202" s="67">
        <v>0</v>
      </c>
      <c r="BN202" s="67">
        <f t="shared" si="106"/>
        <v>16500000</v>
      </c>
      <c r="BO202" s="130"/>
      <c r="BP202" s="130"/>
      <c r="BQ202" s="130" t="s">
        <v>260</v>
      </c>
      <c r="BR202" s="130"/>
      <c r="BS202" s="130" t="s">
        <v>274</v>
      </c>
      <c r="BT202" s="130"/>
    </row>
    <row r="203" spans="1:72" s="69" customFormat="1" ht="60" x14ac:dyDescent="0.25">
      <c r="A203" s="60" t="s">
        <v>511</v>
      </c>
      <c r="B203" s="61" t="s">
        <v>14</v>
      </c>
      <c r="C203" s="60" t="s">
        <v>1204</v>
      </c>
      <c r="D203" s="60" t="s">
        <v>267</v>
      </c>
      <c r="E203" s="61" t="s">
        <v>302</v>
      </c>
      <c r="F203" s="61" t="s">
        <v>37</v>
      </c>
      <c r="G203" s="62">
        <v>4103</v>
      </c>
      <c r="H203" s="60" t="s">
        <v>201</v>
      </c>
      <c r="I203" s="60" t="s">
        <v>785</v>
      </c>
      <c r="J203" s="60" t="s">
        <v>1714</v>
      </c>
      <c r="K203" s="60" t="s">
        <v>1509</v>
      </c>
      <c r="L203" s="60" t="s">
        <v>71</v>
      </c>
      <c r="M203" s="62">
        <v>4103052</v>
      </c>
      <c r="N203" s="60" t="s">
        <v>1121</v>
      </c>
      <c r="O203" s="62">
        <v>410305202</v>
      </c>
      <c r="P203" s="64">
        <v>4</v>
      </c>
      <c r="Q203" s="238"/>
      <c r="R203" s="219">
        <f t="shared" si="98"/>
        <v>0</v>
      </c>
      <c r="S203" s="64">
        <v>4</v>
      </c>
      <c r="T203" s="238"/>
      <c r="U203" s="219">
        <f t="shared" si="99"/>
        <v>0</v>
      </c>
      <c r="V203" s="64">
        <v>4</v>
      </c>
      <c r="W203" s="238"/>
      <c r="X203" s="219">
        <f t="shared" si="100"/>
        <v>0</v>
      </c>
      <c r="Y203" s="64">
        <v>4</v>
      </c>
      <c r="Z203" s="238"/>
      <c r="AA203" s="219">
        <f t="shared" si="101"/>
        <v>0</v>
      </c>
      <c r="AB203" s="238">
        <f>P203+S203+V203+Y203</f>
        <v>16</v>
      </c>
      <c r="AC203" s="238">
        <f t="shared" si="102"/>
        <v>0</v>
      </c>
      <c r="AD203" s="219">
        <f t="shared" si="103"/>
        <v>0</v>
      </c>
      <c r="AE203" s="60" t="s">
        <v>2084</v>
      </c>
      <c r="AF203" s="60" t="s">
        <v>2078</v>
      </c>
      <c r="AG203" s="65" t="s">
        <v>2177</v>
      </c>
      <c r="AH203" s="60"/>
      <c r="AI203" s="60" t="s">
        <v>1178</v>
      </c>
      <c r="AJ203" s="60"/>
      <c r="AK203" s="119" t="s">
        <v>210</v>
      </c>
      <c r="AL203" s="66" t="s">
        <v>1795</v>
      </c>
      <c r="AM203" s="67">
        <v>30000000</v>
      </c>
      <c r="AN203" s="67">
        <v>0</v>
      </c>
      <c r="AO203" s="67">
        <v>0</v>
      </c>
      <c r="AP203" s="67">
        <v>0</v>
      </c>
      <c r="AQ203" s="22">
        <f t="shared" si="104"/>
        <v>0</v>
      </c>
      <c r="AR203" s="22">
        <f t="shared" si="105"/>
        <v>0</v>
      </c>
      <c r="AS203" s="60"/>
      <c r="AT203" s="68"/>
      <c r="AU203" s="60"/>
      <c r="AV203" s="60"/>
      <c r="AW203" s="60"/>
      <c r="AX203" s="67">
        <v>30000000</v>
      </c>
      <c r="AY203" s="67">
        <v>0</v>
      </c>
      <c r="AZ203" s="67">
        <v>0</v>
      </c>
      <c r="BA203" s="67">
        <v>0</v>
      </c>
      <c r="BB203" s="67">
        <v>0</v>
      </c>
      <c r="BC203" s="67">
        <v>0</v>
      </c>
      <c r="BD203" s="67">
        <v>0</v>
      </c>
      <c r="BE203" s="67">
        <v>0</v>
      </c>
      <c r="BF203" s="67">
        <v>0</v>
      </c>
      <c r="BG203" s="67">
        <v>0</v>
      </c>
      <c r="BH203" s="67">
        <v>0</v>
      </c>
      <c r="BI203" s="67">
        <v>0</v>
      </c>
      <c r="BJ203" s="67">
        <v>0</v>
      </c>
      <c r="BK203" s="67">
        <v>0</v>
      </c>
      <c r="BL203" s="67">
        <v>0</v>
      </c>
      <c r="BM203" s="67">
        <v>0</v>
      </c>
      <c r="BN203" s="67">
        <f t="shared" si="106"/>
        <v>30000000</v>
      </c>
      <c r="BO203" s="130"/>
      <c r="BP203" s="130"/>
      <c r="BQ203" s="130" t="s">
        <v>260</v>
      </c>
      <c r="BR203" s="130"/>
      <c r="BS203" s="130" t="s">
        <v>274</v>
      </c>
      <c r="BT203" s="130"/>
    </row>
    <row r="204" spans="1:72" s="83" customFormat="1" ht="48" x14ac:dyDescent="0.25">
      <c r="A204" s="254" t="s">
        <v>512</v>
      </c>
      <c r="B204" s="255" t="s">
        <v>14</v>
      </c>
      <c r="C204" s="254" t="s">
        <v>1204</v>
      </c>
      <c r="D204" s="254" t="s">
        <v>267</v>
      </c>
      <c r="E204" s="255" t="s">
        <v>302</v>
      </c>
      <c r="F204" s="255" t="s">
        <v>37</v>
      </c>
      <c r="G204" s="256">
        <v>4103</v>
      </c>
      <c r="H204" s="254" t="s">
        <v>200</v>
      </c>
      <c r="I204" s="254" t="s">
        <v>786</v>
      </c>
      <c r="J204" s="254" t="s">
        <v>1204</v>
      </c>
      <c r="K204" s="254" t="s">
        <v>1510</v>
      </c>
      <c r="L204" s="254" t="s">
        <v>71</v>
      </c>
      <c r="M204" s="256">
        <v>4103052</v>
      </c>
      <c r="N204" s="254" t="s">
        <v>1121</v>
      </c>
      <c r="O204" s="256">
        <v>410305202</v>
      </c>
      <c r="P204" s="258">
        <v>3</v>
      </c>
      <c r="Q204" s="259"/>
      <c r="R204" s="223">
        <f t="shared" si="72"/>
        <v>0</v>
      </c>
      <c r="S204" s="258">
        <v>3</v>
      </c>
      <c r="T204" s="259"/>
      <c r="U204" s="223">
        <f t="shared" si="73"/>
        <v>0</v>
      </c>
      <c r="V204" s="258">
        <v>3</v>
      </c>
      <c r="W204" s="259"/>
      <c r="X204" s="223">
        <f t="shared" si="74"/>
        <v>0</v>
      </c>
      <c r="Y204" s="258">
        <v>3</v>
      </c>
      <c r="Z204" s="259"/>
      <c r="AA204" s="223">
        <f t="shared" si="75"/>
        <v>0</v>
      </c>
      <c r="AB204" s="259">
        <v>3</v>
      </c>
      <c r="AC204" s="259">
        <f t="shared" si="76"/>
        <v>0</v>
      </c>
      <c r="AD204" s="223">
        <f t="shared" si="77"/>
        <v>0</v>
      </c>
      <c r="AE204" s="260" t="s">
        <v>200</v>
      </c>
      <c r="AF204" s="260" t="s">
        <v>1204</v>
      </c>
      <c r="AG204" s="260" t="s">
        <v>1204</v>
      </c>
      <c r="AH204" s="254"/>
      <c r="AI204" s="254" t="s">
        <v>1178</v>
      </c>
      <c r="AJ204" s="254"/>
      <c r="AK204" s="261" t="s">
        <v>200</v>
      </c>
      <c r="AL204" s="261" t="s">
        <v>1204</v>
      </c>
      <c r="AM204" s="262">
        <v>0</v>
      </c>
      <c r="AN204" s="262">
        <v>0</v>
      </c>
      <c r="AO204" s="262">
        <v>0</v>
      </c>
      <c r="AP204" s="262">
        <v>0</v>
      </c>
      <c r="AQ204" s="263" t="s">
        <v>1204</v>
      </c>
      <c r="AR204" s="263" t="s">
        <v>1204</v>
      </c>
      <c r="AS204" s="254" t="s">
        <v>1204</v>
      </c>
      <c r="AT204" s="264"/>
      <c r="AU204" s="254"/>
      <c r="AV204" s="254"/>
      <c r="AW204" s="254"/>
      <c r="AX204" s="262">
        <v>0</v>
      </c>
      <c r="AY204" s="262">
        <v>0</v>
      </c>
      <c r="AZ204" s="262">
        <v>0</v>
      </c>
      <c r="BA204" s="262">
        <v>0</v>
      </c>
      <c r="BB204" s="262">
        <v>0</v>
      </c>
      <c r="BC204" s="262">
        <v>0</v>
      </c>
      <c r="BD204" s="262">
        <v>0</v>
      </c>
      <c r="BE204" s="262">
        <v>0</v>
      </c>
      <c r="BF204" s="262">
        <v>0</v>
      </c>
      <c r="BG204" s="262">
        <v>0</v>
      </c>
      <c r="BH204" s="262">
        <v>0</v>
      </c>
      <c r="BI204" s="262">
        <v>0</v>
      </c>
      <c r="BJ204" s="262">
        <v>0</v>
      </c>
      <c r="BK204" s="262">
        <v>0</v>
      </c>
      <c r="BL204" s="262">
        <v>0</v>
      </c>
      <c r="BM204" s="262">
        <v>0</v>
      </c>
      <c r="BN204" s="262">
        <f t="shared" si="78"/>
        <v>0</v>
      </c>
      <c r="BO204" s="254"/>
      <c r="BP204" s="254"/>
      <c r="BQ204" s="254" t="s">
        <v>260</v>
      </c>
      <c r="BR204" s="254"/>
      <c r="BS204" s="254" t="s">
        <v>274</v>
      </c>
      <c r="BT204" s="254"/>
    </row>
    <row r="205" spans="1:72" s="69" customFormat="1" ht="48" x14ac:dyDescent="0.25">
      <c r="A205" s="60" t="s">
        <v>513</v>
      </c>
      <c r="B205" s="61" t="s">
        <v>14</v>
      </c>
      <c r="C205" s="60" t="s">
        <v>1204</v>
      </c>
      <c r="D205" s="60" t="s">
        <v>267</v>
      </c>
      <c r="E205" s="61" t="s">
        <v>302</v>
      </c>
      <c r="F205" s="61" t="s">
        <v>37</v>
      </c>
      <c r="G205" s="62">
        <v>4103</v>
      </c>
      <c r="H205" s="60" t="s">
        <v>201</v>
      </c>
      <c r="I205" s="60" t="s">
        <v>787</v>
      </c>
      <c r="J205" s="60" t="s">
        <v>1706</v>
      </c>
      <c r="K205" s="60" t="s">
        <v>1511</v>
      </c>
      <c r="L205" s="60" t="s">
        <v>69</v>
      </c>
      <c r="M205" s="62">
        <v>4103054</v>
      </c>
      <c r="N205" s="60" t="s">
        <v>70</v>
      </c>
      <c r="O205" s="62">
        <v>410305400</v>
      </c>
      <c r="P205" s="64">
        <v>1</v>
      </c>
      <c r="Q205" s="238"/>
      <c r="R205" s="219">
        <f>Q205/P205</f>
        <v>0</v>
      </c>
      <c r="S205" s="64">
        <v>1</v>
      </c>
      <c r="T205" s="238"/>
      <c r="U205" s="219">
        <f>T205/M205</f>
        <v>0</v>
      </c>
      <c r="V205" s="64">
        <v>1</v>
      </c>
      <c r="W205" s="238"/>
      <c r="X205" s="219">
        <f>W205/P205</f>
        <v>0</v>
      </c>
      <c r="Y205" s="64">
        <v>1</v>
      </c>
      <c r="Z205" s="238"/>
      <c r="AA205" s="219">
        <f>Z205/S205</f>
        <v>0</v>
      </c>
      <c r="AB205" s="238">
        <v>1</v>
      </c>
      <c r="AC205" s="238">
        <f>Q205+T205+W205+Z205</f>
        <v>0</v>
      </c>
      <c r="AD205" s="219">
        <f>AC205/AB205</f>
        <v>0</v>
      </c>
      <c r="AE205" s="60" t="s">
        <v>2084</v>
      </c>
      <c r="AF205" s="60" t="s">
        <v>2078</v>
      </c>
      <c r="AG205" s="65" t="s">
        <v>2177</v>
      </c>
      <c r="AH205" s="60"/>
      <c r="AI205" s="60" t="s">
        <v>1178</v>
      </c>
      <c r="AJ205" s="60"/>
      <c r="AK205" s="119" t="s">
        <v>2124</v>
      </c>
      <c r="AL205" s="66" t="s">
        <v>1795</v>
      </c>
      <c r="AM205" s="67">
        <v>16500000</v>
      </c>
      <c r="AN205" s="67">
        <v>0</v>
      </c>
      <c r="AO205" s="67">
        <v>0</v>
      </c>
      <c r="AP205" s="67">
        <v>0</v>
      </c>
      <c r="AQ205" s="22">
        <f>AP205/AM205</f>
        <v>0</v>
      </c>
      <c r="AR205" s="22">
        <f>AN205/AM205</f>
        <v>0</v>
      </c>
      <c r="AS205" s="60"/>
      <c r="AT205" s="68"/>
      <c r="AU205" s="60"/>
      <c r="AV205" s="60"/>
      <c r="AW205" s="60"/>
      <c r="AX205" s="67">
        <v>16500000</v>
      </c>
      <c r="AY205" s="67">
        <v>0</v>
      </c>
      <c r="AZ205" s="67">
        <v>0</v>
      </c>
      <c r="BA205" s="67">
        <v>0</v>
      </c>
      <c r="BB205" s="67">
        <v>0</v>
      </c>
      <c r="BC205" s="67">
        <v>0</v>
      </c>
      <c r="BD205" s="67">
        <v>0</v>
      </c>
      <c r="BE205" s="67">
        <v>0</v>
      </c>
      <c r="BF205" s="67">
        <v>0</v>
      </c>
      <c r="BG205" s="67">
        <v>0</v>
      </c>
      <c r="BH205" s="67">
        <v>0</v>
      </c>
      <c r="BI205" s="67">
        <v>0</v>
      </c>
      <c r="BJ205" s="67">
        <v>0</v>
      </c>
      <c r="BK205" s="67">
        <v>0</v>
      </c>
      <c r="BL205" s="67">
        <v>0</v>
      </c>
      <c r="BM205" s="67">
        <v>0</v>
      </c>
      <c r="BN205" s="67">
        <f>AX205+AY205+AZ205+BA205+BB205+BC205+BD205+BE205+BF205+BG205+BH205+BI205+BJ205+BK205+BL205+BM205</f>
        <v>16500000</v>
      </c>
      <c r="BO205" s="130"/>
      <c r="BP205" s="130"/>
      <c r="BQ205" s="130" t="s">
        <v>260</v>
      </c>
      <c r="BR205" s="130"/>
      <c r="BS205" s="130" t="s">
        <v>274</v>
      </c>
      <c r="BT205" s="130"/>
    </row>
    <row r="206" spans="1:72" s="136" customFormat="1" ht="72" x14ac:dyDescent="0.25">
      <c r="A206" s="241" t="s">
        <v>514</v>
      </c>
      <c r="B206" s="242" t="s">
        <v>14</v>
      </c>
      <c r="C206" s="241" t="s">
        <v>1204</v>
      </c>
      <c r="D206" s="241" t="s">
        <v>267</v>
      </c>
      <c r="E206" s="242" t="s">
        <v>302</v>
      </c>
      <c r="F206" s="242" t="s">
        <v>37</v>
      </c>
      <c r="G206" s="243">
        <v>4103</v>
      </c>
      <c r="H206" s="241" t="s">
        <v>201</v>
      </c>
      <c r="I206" s="241" t="s">
        <v>788</v>
      </c>
      <c r="J206" s="241" t="s">
        <v>1715</v>
      </c>
      <c r="K206" s="241" t="s">
        <v>1512</v>
      </c>
      <c r="L206" s="241" t="s">
        <v>1109</v>
      </c>
      <c r="M206" s="243">
        <v>4102051</v>
      </c>
      <c r="N206" s="241" t="s">
        <v>1110</v>
      </c>
      <c r="O206" s="243">
        <v>410205100</v>
      </c>
      <c r="P206" s="248">
        <v>0</v>
      </c>
      <c r="Q206" s="247"/>
      <c r="R206" s="221" t="e">
        <f>Q206/P206</f>
        <v>#DIV/0!</v>
      </c>
      <c r="S206" s="248">
        <v>0</v>
      </c>
      <c r="T206" s="247"/>
      <c r="U206" s="221">
        <f>T206/M206</f>
        <v>0</v>
      </c>
      <c r="V206" s="248">
        <v>1</v>
      </c>
      <c r="W206" s="247"/>
      <c r="X206" s="221" t="e">
        <f>W206/P206</f>
        <v>#DIV/0!</v>
      </c>
      <c r="Y206" s="248">
        <v>0</v>
      </c>
      <c r="Z206" s="247"/>
      <c r="AA206" s="221" t="e">
        <f>Z206/S206</f>
        <v>#DIV/0!</v>
      </c>
      <c r="AB206" s="247">
        <f>P206+S206+V206+Y206</f>
        <v>1</v>
      </c>
      <c r="AC206" s="247">
        <f>Q206+T206+W206+Z206</f>
        <v>0</v>
      </c>
      <c r="AD206" s="221">
        <f>AC206/AB206</f>
        <v>0</v>
      </c>
      <c r="AE206" s="242" t="s">
        <v>1826</v>
      </c>
      <c r="AF206" s="249" t="s">
        <v>1204</v>
      </c>
      <c r="AG206" s="249" t="s">
        <v>1204</v>
      </c>
      <c r="AH206" s="241"/>
      <c r="AI206" s="241" t="s">
        <v>1178</v>
      </c>
      <c r="AJ206" s="241"/>
      <c r="AK206" s="250" t="s">
        <v>1826</v>
      </c>
      <c r="AL206" s="250" t="s">
        <v>1204</v>
      </c>
      <c r="AM206" s="251">
        <v>0</v>
      </c>
      <c r="AN206" s="251">
        <v>0</v>
      </c>
      <c r="AO206" s="251">
        <v>0</v>
      </c>
      <c r="AP206" s="251">
        <v>0</v>
      </c>
      <c r="AQ206" s="222" t="e">
        <f>AP206/AM206</f>
        <v>#DIV/0!</v>
      </c>
      <c r="AR206" s="222" t="e">
        <f>AN206/AM206</f>
        <v>#DIV/0!</v>
      </c>
      <c r="AS206" s="241"/>
      <c r="AT206" s="252"/>
      <c r="AU206" s="241"/>
      <c r="AV206" s="241"/>
      <c r="AW206" s="241"/>
      <c r="AX206" s="251">
        <v>0</v>
      </c>
      <c r="AY206" s="251">
        <v>0</v>
      </c>
      <c r="AZ206" s="251">
        <v>0</v>
      </c>
      <c r="BA206" s="251">
        <v>0</v>
      </c>
      <c r="BB206" s="251">
        <v>0</v>
      </c>
      <c r="BC206" s="251">
        <v>0</v>
      </c>
      <c r="BD206" s="251">
        <v>0</v>
      </c>
      <c r="BE206" s="251">
        <v>0</v>
      </c>
      <c r="BF206" s="251">
        <v>0</v>
      </c>
      <c r="BG206" s="251">
        <v>0</v>
      </c>
      <c r="BH206" s="251">
        <v>0</v>
      </c>
      <c r="BI206" s="251">
        <v>0</v>
      </c>
      <c r="BJ206" s="251">
        <v>0</v>
      </c>
      <c r="BK206" s="251">
        <v>0</v>
      </c>
      <c r="BL206" s="251">
        <v>0</v>
      </c>
      <c r="BM206" s="251">
        <v>0</v>
      </c>
      <c r="BN206" s="251">
        <f>AX206+AY206+AZ206+BA206+BB206+BC206+BD206+BE206+BF206+BG206+BH206+BI206+BJ206+BK206+BL206+BM206</f>
        <v>0</v>
      </c>
      <c r="BO206" s="130"/>
      <c r="BP206" s="130"/>
      <c r="BQ206" s="130" t="s">
        <v>260</v>
      </c>
      <c r="BR206" s="130"/>
      <c r="BS206" s="130" t="s">
        <v>274</v>
      </c>
      <c r="BT206" s="130"/>
    </row>
    <row r="207" spans="1:72" s="69" customFormat="1" ht="96" x14ac:dyDescent="0.25">
      <c r="A207" s="60" t="s">
        <v>515</v>
      </c>
      <c r="B207" s="61" t="s">
        <v>13</v>
      </c>
      <c r="C207" s="60" t="s">
        <v>14</v>
      </c>
      <c r="D207" s="60" t="s">
        <v>267</v>
      </c>
      <c r="E207" s="61" t="s">
        <v>302</v>
      </c>
      <c r="F207" s="61" t="s">
        <v>37</v>
      </c>
      <c r="G207" s="62">
        <v>4103</v>
      </c>
      <c r="H207" s="60" t="s">
        <v>201</v>
      </c>
      <c r="I207" s="60" t="s">
        <v>789</v>
      </c>
      <c r="J207" s="60" t="s">
        <v>1716</v>
      </c>
      <c r="K207" s="60" t="s">
        <v>1513</v>
      </c>
      <c r="L207" s="60" t="s">
        <v>71</v>
      </c>
      <c r="M207" s="62">
        <v>4103052</v>
      </c>
      <c r="N207" s="60" t="s">
        <v>1121</v>
      </c>
      <c r="O207" s="62">
        <v>410305202</v>
      </c>
      <c r="P207" s="64">
        <v>1</v>
      </c>
      <c r="Q207" s="238">
        <v>0</v>
      </c>
      <c r="R207" s="219">
        <f>Q207/P207</f>
        <v>0</v>
      </c>
      <c r="S207" s="64">
        <v>1</v>
      </c>
      <c r="T207" s="238"/>
      <c r="U207" s="219">
        <f>T207/M207</f>
        <v>0</v>
      </c>
      <c r="V207" s="64">
        <v>1</v>
      </c>
      <c r="W207" s="238"/>
      <c r="X207" s="219">
        <f>W207/P207</f>
        <v>0</v>
      </c>
      <c r="Y207" s="64">
        <v>1</v>
      </c>
      <c r="Z207" s="238"/>
      <c r="AA207" s="219">
        <f>Z207/S207</f>
        <v>0</v>
      </c>
      <c r="AB207" s="238">
        <v>1</v>
      </c>
      <c r="AC207" s="238">
        <f>Q207+T207+W207+Z207</f>
        <v>0</v>
      </c>
      <c r="AD207" s="219">
        <f>AC207/AB207</f>
        <v>0</v>
      </c>
      <c r="AE207" s="60" t="s">
        <v>2084</v>
      </c>
      <c r="AF207" s="60" t="s">
        <v>2078</v>
      </c>
      <c r="AG207" s="65" t="s">
        <v>2177</v>
      </c>
      <c r="AH207" s="60"/>
      <c r="AI207" s="60" t="s">
        <v>280</v>
      </c>
      <c r="AJ207" s="60"/>
      <c r="AK207" s="119" t="s">
        <v>2125</v>
      </c>
      <c r="AL207" s="66" t="s">
        <v>1815</v>
      </c>
      <c r="AM207" s="123">
        <v>40000000</v>
      </c>
      <c r="AN207" s="67">
        <v>0</v>
      </c>
      <c r="AO207" s="67">
        <v>0</v>
      </c>
      <c r="AP207" s="67">
        <v>0</v>
      </c>
      <c r="AQ207" s="22">
        <f>AP207/AM207</f>
        <v>0</v>
      </c>
      <c r="AR207" s="22">
        <f>AN207/AM207</f>
        <v>0</v>
      </c>
      <c r="AS207" s="60"/>
      <c r="AT207" s="68"/>
      <c r="AU207" s="60"/>
      <c r="AV207" s="60"/>
      <c r="AW207" s="60"/>
      <c r="AX207" s="67">
        <v>0</v>
      </c>
      <c r="AY207" s="67">
        <v>0</v>
      </c>
      <c r="AZ207" s="67">
        <v>0</v>
      </c>
      <c r="BA207" s="67">
        <v>0</v>
      </c>
      <c r="BB207" s="67">
        <v>0</v>
      </c>
      <c r="BC207" s="67">
        <v>0</v>
      </c>
      <c r="BD207" s="67">
        <v>0</v>
      </c>
      <c r="BE207" s="123">
        <v>40000000</v>
      </c>
      <c r="BF207" s="67">
        <v>0</v>
      </c>
      <c r="BG207" s="67">
        <v>0</v>
      </c>
      <c r="BH207" s="67">
        <v>0</v>
      </c>
      <c r="BI207" s="67">
        <v>0</v>
      </c>
      <c r="BJ207" s="67">
        <v>0</v>
      </c>
      <c r="BK207" s="67">
        <v>0</v>
      </c>
      <c r="BL207" s="67">
        <v>0</v>
      </c>
      <c r="BM207" s="67">
        <v>0</v>
      </c>
      <c r="BN207" s="67">
        <f>AX207+AY207+AZ207+BA207+BB207+BC207+BD207+BE207+BF207+BG207+BH207+BI207+BJ207+BK207+BL207+BM207</f>
        <v>40000000</v>
      </c>
      <c r="BO207" s="130"/>
      <c r="BP207" s="130"/>
      <c r="BQ207" s="130" t="s">
        <v>260</v>
      </c>
      <c r="BR207" s="130"/>
      <c r="BS207" s="130" t="s">
        <v>274</v>
      </c>
      <c r="BT207" s="130"/>
    </row>
    <row r="208" spans="1:72" s="83" customFormat="1" ht="84" x14ac:dyDescent="0.25">
      <c r="A208" s="60" t="s">
        <v>516</v>
      </c>
      <c r="B208" s="61" t="s">
        <v>14</v>
      </c>
      <c r="C208" s="60" t="s">
        <v>1204</v>
      </c>
      <c r="D208" s="60" t="s">
        <v>267</v>
      </c>
      <c r="E208" s="61" t="s">
        <v>302</v>
      </c>
      <c r="F208" s="61" t="s">
        <v>37</v>
      </c>
      <c r="G208" s="62">
        <v>4103</v>
      </c>
      <c r="H208" s="60" t="s">
        <v>201</v>
      </c>
      <c r="I208" s="60" t="s">
        <v>790</v>
      </c>
      <c r="J208" s="60" t="s">
        <v>1717</v>
      </c>
      <c r="K208" s="60" t="s">
        <v>1514</v>
      </c>
      <c r="L208" s="60" t="s">
        <v>90</v>
      </c>
      <c r="M208" s="62">
        <v>4103050</v>
      </c>
      <c r="N208" s="60" t="s">
        <v>1122</v>
      </c>
      <c r="O208" s="62">
        <v>410305000</v>
      </c>
      <c r="P208" s="113">
        <v>1</v>
      </c>
      <c r="Q208" s="113">
        <v>0.5</v>
      </c>
      <c r="R208" s="219">
        <f>Q208/P208</f>
        <v>0.5</v>
      </c>
      <c r="S208" s="113">
        <v>1</v>
      </c>
      <c r="T208" s="113"/>
      <c r="U208" s="219">
        <f>T208/M208</f>
        <v>0</v>
      </c>
      <c r="V208" s="113">
        <v>1</v>
      </c>
      <c r="W208" s="113"/>
      <c r="X208" s="219">
        <f>W208/P208</f>
        <v>0</v>
      </c>
      <c r="Y208" s="113">
        <v>1</v>
      </c>
      <c r="Z208" s="113"/>
      <c r="AA208" s="219">
        <f>Z208/S208</f>
        <v>0</v>
      </c>
      <c r="AB208" s="113">
        <v>1</v>
      </c>
      <c r="AC208" s="238">
        <f>Q208+T208+W208+Z208</f>
        <v>0.5</v>
      </c>
      <c r="AD208" s="219">
        <f>AC208/AB208</f>
        <v>0.5</v>
      </c>
      <c r="AE208" s="60" t="s">
        <v>2084</v>
      </c>
      <c r="AF208" s="60" t="s">
        <v>2078</v>
      </c>
      <c r="AG208" s="65" t="s">
        <v>2177</v>
      </c>
      <c r="AH208" s="60"/>
      <c r="AI208" s="60" t="s">
        <v>250</v>
      </c>
      <c r="AJ208" s="60"/>
      <c r="AK208" s="119" t="s">
        <v>184</v>
      </c>
      <c r="AL208" s="66" t="s">
        <v>1795</v>
      </c>
      <c r="AM208" s="67">
        <v>121000000</v>
      </c>
      <c r="AN208" s="67">
        <v>0</v>
      </c>
      <c r="AO208" s="67">
        <v>0</v>
      </c>
      <c r="AP208" s="67">
        <v>0</v>
      </c>
      <c r="AQ208" s="22">
        <f>AP208/AM208</f>
        <v>0</v>
      </c>
      <c r="AR208" s="22">
        <f>AN208/AM208</f>
        <v>0</v>
      </c>
      <c r="AS208" s="60"/>
      <c r="AT208" s="68"/>
      <c r="AU208" s="60"/>
      <c r="AV208" s="60"/>
      <c r="AW208" s="60"/>
      <c r="AX208" s="67">
        <v>121000000</v>
      </c>
      <c r="AY208" s="67">
        <v>0</v>
      </c>
      <c r="AZ208" s="67">
        <v>0</v>
      </c>
      <c r="BA208" s="67">
        <v>0</v>
      </c>
      <c r="BB208" s="67">
        <v>0</v>
      </c>
      <c r="BC208" s="67">
        <v>0</v>
      </c>
      <c r="BD208" s="67">
        <v>0</v>
      </c>
      <c r="BE208" s="67">
        <v>0</v>
      </c>
      <c r="BF208" s="67">
        <v>0</v>
      </c>
      <c r="BG208" s="67">
        <v>0</v>
      </c>
      <c r="BH208" s="67">
        <v>0</v>
      </c>
      <c r="BI208" s="67">
        <v>0</v>
      </c>
      <c r="BJ208" s="67">
        <v>0</v>
      </c>
      <c r="BK208" s="67">
        <v>0</v>
      </c>
      <c r="BL208" s="67">
        <v>0</v>
      </c>
      <c r="BM208" s="67">
        <v>0</v>
      </c>
      <c r="BN208" s="67">
        <f>AX208+AY208+AZ208+BA208+BB208+BC208+BD208+BE208+BF208+BG208+BH208+BI208+BJ208+BK208+BL208+BM208</f>
        <v>121000000</v>
      </c>
      <c r="BO208" s="130"/>
      <c r="BP208" s="130"/>
      <c r="BQ208" s="130" t="s">
        <v>260</v>
      </c>
      <c r="BR208" s="130"/>
      <c r="BS208" s="130" t="s">
        <v>569</v>
      </c>
      <c r="BT208" s="130"/>
    </row>
    <row r="209" spans="1:72" s="85" customFormat="1" ht="48" x14ac:dyDescent="0.25">
      <c r="A209" s="254" t="s">
        <v>517</v>
      </c>
      <c r="B209" s="255" t="s">
        <v>14</v>
      </c>
      <c r="C209" s="254" t="s">
        <v>1204</v>
      </c>
      <c r="D209" s="254" t="s">
        <v>267</v>
      </c>
      <c r="E209" s="255" t="s">
        <v>302</v>
      </c>
      <c r="F209" s="255" t="s">
        <v>37</v>
      </c>
      <c r="G209" s="256">
        <v>4103</v>
      </c>
      <c r="H209" s="254" t="s">
        <v>200</v>
      </c>
      <c r="I209" s="254" t="s">
        <v>791</v>
      </c>
      <c r="J209" s="254" t="s">
        <v>1718</v>
      </c>
      <c r="K209" s="254" t="s">
        <v>1515</v>
      </c>
      <c r="L209" s="254" t="s">
        <v>71</v>
      </c>
      <c r="M209" s="256">
        <v>4103052</v>
      </c>
      <c r="N209" s="254" t="s">
        <v>1121</v>
      </c>
      <c r="O209" s="256">
        <v>410305202</v>
      </c>
      <c r="P209" s="258">
        <v>1</v>
      </c>
      <c r="Q209" s="259">
        <v>0.5</v>
      </c>
      <c r="R209" s="223">
        <f t="shared" si="72"/>
        <v>0.5</v>
      </c>
      <c r="S209" s="258">
        <v>1</v>
      </c>
      <c r="T209" s="259"/>
      <c r="U209" s="223">
        <f t="shared" si="73"/>
        <v>0</v>
      </c>
      <c r="V209" s="258">
        <v>1</v>
      </c>
      <c r="W209" s="259"/>
      <c r="X209" s="223">
        <f t="shared" si="74"/>
        <v>0</v>
      </c>
      <c r="Y209" s="258">
        <v>1</v>
      </c>
      <c r="Z209" s="259"/>
      <c r="AA209" s="223">
        <f t="shared" si="75"/>
        <v>0</v>
      </c>
      <c r="AB209" s="259">
        <v>1</v>
      </c>
      <c r="AC209" s="259">
        <f t="shared" si="76"/>
        <v>0.5</v>
      </c>
      <c r="AD209" s="223">
        <f t="shared" si="77"/>
        <v>0.5</v>
      </c>
      <c r="AE209" s="260" t="s">
        <v>200</v>
      </c>
      <c r="AF209" s="260" t="s">
        <v>1204</v>
      </c>
      <c r="AG209" s="260" t="s">
        <v>1204</v>
      </c>
      <c r="AH209" s="254"/>
      <c r="AI209" s="254" t="s">
        <v>1178</v>
      </c>
      <c r="AJ209" s="254"/>
      <c r="AK209" s="261" t="s">
        <v>200</v>
      </c>
      <c r="AL209" s="261" t="s">
        <v>1204</v>
      </c>
      <c r="AM209" s="262">
        <v>0</v>
      </c>
      <c r="AN209" s="262">
        <v>0</v>
      </c>
      <c r="AO209" s="262">
        <v>0</v>
      </c>
      <c r="AP209" s="262">
        <v>0</v>
      </c>
      <c r="AQ209" s="263" t="s">
        <v>1204</v>
      </c>
      <c r="AR209" s="263" t="s">
        <v>1204</v>
      </c>
      <c r="AS209" s="254" t="s">
        <v>1204</v>
      </c>
      <c r="AT209" s="264"/>
      <c r="AU209" s="254"/>
      <c r="AV209" s="254"/>
      <c r="AW209" s="254"/>
      <c r="AX209" s="262">
        <v>0</v>
      </c>
      <c r="AY209" s="262">
        <v>0</v>
      </c>
      <c r="AZ209" s="262">
        <v>0</v>
      </c>
      <c r="BA209" s="262">
        <v>0</v>
      </c>
      <c r="BB209" s="262">
        <v>0</v>
      </c>
      <c r="BC209" s="262">
        <v>0</v>
      </c>
      <c r="BD209" s="262">
        <v>0</v>
      </c>
      <c r="BE209" s="262">
        <v>0</v>
      </c>
      <c r="BF209" s="262">
        <v>0</v>
      </c>
      <c r="BG209" s="262">
        <v>0</v>
      </c>
      <c r="BH209" s="262">
        <v>0</v>
      </c>
      <c r="BI209" s="262">
        <v>0</v>
      </c>
      <c r="BJ209" s="262">
        <v>0</v>
      </c>
      <c r="BK209" s="262">
        <v>0</v>
      </c>
      <c r="BL209" s="262">
        <v>0</v>
      </c>
      <c r="BM209" s="262">
        <v>0</v>
      </c>
      <c r="BN209" s="262">
        <f t="shared" si="78"/>
        <v>0</v>
      </c>
      <c r="BO209" s="254"/>
      <c r="BP209" s="254"/>
      <c r="BQ209" s="254" t="s">
        <v>260</v>
      </c>
      <c r="BR209" s="254"/>
      <c r="BS209" s="254" t="s">
        <v>292</v>
      </c>
      <c r="BT209" s="254"/>
    </row>
    <row r="210" spans="1:72" s="69" customFormat="1" ht="48" x14ac:dyDescent="0.25">
      <c r="A210" s="254" t="s">
        <v>518</v>
      </c>
      <c r="B210" s="255" t="s">
        <v>14</v>
      </c>
      <c r="C210" s="254" t="s">
        <v>13</v>
      </c>
      <c r="D210" s="254" t="s">
        <v>267</v>
      </c>
      <c r="E210" s="255" t="s">
        <v>302</v>
      </c>
      <c r="F210" s="255" t="s">
        <v>15</v>
      </c>
      <c r="G210" s="256">
        <v>4104</v>
      </c>
      <c r="H210" s="257" t="s">
        <v>200</v>
      </c>
      <c r="I210" s="257" t="s">
        <v>792</v>
      </c>
      <c r="J210" s="254" t="s">
        <v>1718</v>
      </c>
      <c r="K210" s="254" t="s">
        <v>1516</v>
      </c>
      <c r="L210" s="254" t="s">
        <v>1123</v>
      </c>
      <c r="M210" s="256">
        <v>4104026</v>
      </c>
      <c r="N210" s="254" t="s">
        <v>1124</v>
      </c>
      <c r="O210" s="256">
        <v>410402600</v>
      </c>
      <c r="P210" s="258">
        <v>5</v>
      </c>
      <c r="Q210" s="259">
        <v>0</v>
      </c>
      <c r="R210" s="223">
        <f t="shared" si="72"/>
        <v>0</v>
      </c>
      <c r="S210" s="258">
        <v>5</v>
      </c>
      <c r="T210" s="259"/>
      <c r="U210" s="223">
        <f t="shared" si="73"/>
        <v>0</v>
      </c>
      <c r="V210" s="258">
        <v>5</v>
      </c>
      <c r="W210" s="259"/>
      <c r="X210" s="223">
        <f t="shared" si="74"/>
        <v>0</v>
      </c>
      <c r="Y210" s="258">
        <v>5</v>
      </c>
      <c r="Z210" s="259"/>
      <c r="AA210" s="223">
        <f t="shared" si="75"/>
        <v>0</v>
      </c>
      <c r="AB210" s="259">
        <f>P210+S210+V210+Y210</f>
        <v>20</v>
      </c>
      <c r="AC210" s="259">
        <f t="shared" si="76"/>
        <v>0</v>
      </c>
      <c r="AD210" s="223">
        <f t="shared" si="77"/>
        <v>0</v>
      </c>
      <c r="AE210" s="260" t="s">
        <v>200</v>
      </c>
      <c r="AF210" s="260" t="s">
        <v>1204</v>
      </c>
      <c r="AG210" s="260" t="s">
        <v>1204</v>
      </c>
      <c r="AH210" s="254"/>
      <c r="AI210" s="254" t="s">
        <v>1178</v>
      </c>
      <c r="AJ210" s="254"/>
      <c r="AK210" s="261" t="s">
        <v>200</v>
      </c>
      <c r="AL210" s="261" t="s">
        <v>1204</v>
      </c>
      <c r="AM210" s="262">
        <v>0</v>
      </c>
      <c r="AN210" s="262">
        <v>0</v>
      </c>
      <c r="AO210" s="262">
        <v>0</v>
      </c>
      <c r="AP210" s="262">
        <v>0</v>
      </c>
      <c r="AQ210" s="263" t="s">
        <v>1204</v>
      </c>
      <c r="AR210" s="263" t="s">
        <v>1204</v>
      </c>
      <c r="AS210" s="254" t="s">
        <v>1204</v>
      </c>
      <c r="AT210" s="264"/>
      <c r="AU210" s="254"/>
      <c r="AV210" s="254"/>
      <c r="AW210" s="254"/>
      <c r="AX210" s="262">
        <v>0</v>
      </c>
      <c r="AY210" s="262">
        <v>0</v>
      </c>
      <c r="AZ210" s="262">
        <v>0</v>
      </c>
      <c r="BA210" s="262">
        <v>0</v>
      </c>
      <c r="BB210" s="262">
        <v>0</v>
      </c>
      <c r="BC210" s="262">
        <v>0</v>
      </c>
      <c r="BD210" s="262">
        <v>0</v>
      </c>
      <c r="BE210" s="262">
        <v>0</v>
      </c>
      <c r="BF210" s="262">
        <v>0</v>
      </c>
      <c r="BG210" s="262">
        <v>0</v>
      </c>
      <c r="BH210" s="262">
        <v>0</v>
      </c>
      <c r="BI210" s="262">
        <v>0</v>
      </c>
      <c r="BJ210" s="262">
        <v>0</v>
      </c>
      <c r="BK210" s="262">
        <v>0</v>
      </c>
      <c r="BL210" s="262">
        <v>0</v>
      </c>
      <c r="BM210" s="262">
        <v>0</v>
      </c>
      <c r="BN210" s="262">
        <f t="shared" si="78"/>
        <v>0</v>
      </c>
      <c r="BO210" s="254"/>
      <c r="BP210" s="254"/>
      <c r="BQ210" s="254" t="s">
        <v>260</v>
      </c>
      <c r="BR210" s="254"/>
      <c r="BS210" s="254" t="s">
        <v>292</v>
      </c>
      <c r="BT210" s="254"/>
    </row>
    <row r="211" spans="1:72" s="69" customFormat="1" ht="72" x14ac:dyDescent="0.25">
      <c r="A211" s="99" t="s">
        <v>519</v>
      </c>
      <c r="B211" s="100" t="s">
        <v>7</v>
      </c>
      <c r="C211" s="99" t="s">
        <v>1204</v>
      </c>
      <c r="D211" s="99" t="s">
        <v>267</v>
      </c>
      <c r="E211" s="100" t="s">
        <v>302</v>
      </c>
      <c r="F211" s="100" t="s">
        <v>15</v>
      </c>
      <c r="G211" s="101">
        <v>4104</v>
      </c>
      <c r="H211" s="137" t="s">
        <v>201</v>
      </c>
      <c r="I211" s="137" t="s">
        <v>793</v>
      </c>
      <c r="J211" s="99" t="s">
        <v>1719</v>
      </c>
      <c r="K211" s="99" t="s">
        <v>1517</v>
      </c>
      <c r="L211" s="99" t="s">
        <v>1125</v>
      </c>
      <c r="M211" s="101">
        <v>4104036</v>
      </c>
      <c r="N211" s="99" t="s">
        <v>1126</v>
      </c>
      <c r="O211" s="101">
        <v>410403600</v>
      </c>
      <c r="P211" s="102">
        <v>0</v>
      </c>
      <c r="Q211" s="292"/>
      <c r="R211" s="227" t="e">
        <f t="shared" ref="R211:R227" si="107">Q211/P211</f>
        <v>#DIV/0!</v>
      </c>
      <c r="S211" s="102">
        <v>0.3</v>
      </c>
      <c r="T211" s="292"/>
      <c r="U211" s="227">
        <f t="shared" ref="U211:U227" si="108">T211/M211</f>
        <v>0</v>
      </c>
      <c r="V211" s="102">
        <v>0.7</v>
      </c>
      <c r="W211" s="292"/>
      <c r="X211" s="227" t="e">
        <f t="shared" ref="X211:X227" si="109">W211/P211</f>
        <v>#DIV/0!</v>
      </c>
      <c r="Y211" s="102">
        <v>0</v>
      </c>
      <c r="Z211" s="292"/>
      <c r="AA211" s="227">
        <f t="shared" ref="AA211:AA227" si="110">Z211/S211</f>
        <v>0</v>
      </c>
      <c r="AB211" s="292">
        <f>P211+S211+V211+Y211</f>
        <v>1</v>
      </c>
      <c r="AC211" s="292">
        <f t="shared" ref="AC211:AC231" si="111">Q211+T211+W211+Z211</f>
        <v>0</v>
      </c>
      <c r="AD211" s="227">
        <f t="shared" ref="AD211:AD227" si="112">AC211/AB211</f>
        <v>0</v>
      </c>
      <c r="AE211" s="99" t="s">
        <v>2143</v>
      </c>
      <c r="AF211" s="99" t="s">
        <v>1204</v>
      </c>
      <c r="AG211" s="103" t="s">
        <v>1204</v>
      </c>
      <c r="AH211" s="99"/>
      <c r="AI211" s="99" t="s">
        <v>1211</v>
      </c>
      <c r="AJ211" s="99"/>
      <c r="AK211" s="104" t="s">
        <v>2143</v>
      </c>
      <c r="AL211" s="104" t="s">
        <v>1204</v>
      </c>
      <c r="AM211" s="105">
        <v>0</v>
      </c>
      <c r="AN211" s="105">
        <v>0</v>
      </c>
      <c r="AO211" s="105">
        <v>0</v>
      </c>
      <c r="AP211" s="105">
        <v>0</v>
      </c>
      <c r="AQ211" s="25" t="e">
        <f t="shared" ref="AQ211:AQ227" si="113">AP211/AM211</f>
        <v>#DIV/0!</v>
      </c>
      <c r="AR211" s="25" t="e">
        <f t="shared" ref="AR211:AR227" si="114">AN211/AM211</f>
        <v>#DIV/0!</v>
      </c>
      <c r="AS211" s="99"/>
      <c r="AT211" s="106"/>
      <c r="AU211" s="99"/>
      <c r="AV211" s="99"/>
      <c r="AW211" s="99"/>
      <c r="AX211" s="105">
        <v>0</v>
      </c>
      <c r="AY211" s="105">
        <v>0</v>
      </c>
      <c r="AZ211" s="105">
        <v>0</v>
      </c>
      <c r="BA211" s="105">
        <v>0</v>
      </c>
      <c r="BB211" s="105">
        <v>0</v>
      </c>
      <c r="BC211" s="105">
        <v>0</v>
      </c>
      <c r="BD211" s="105">
        <v>0</v>
      </c>
      <c r="BE211" s="105">
        <v>0</v>
      </c>
      <c r="BF211" s="105">
        <v>0</v>
      </c>
      <c r="BG211" s="105">
        <v>0</v>
      </c>
      <c r="BH211" s="105">
        <v>0</v>
      </c>
      <c r="BI211" s="105">
        <v>0</v>
      </c>
      <c r="BJ211" s="105">
        <v>0</v>
      </c>
      <c r="BK211" s="105">
        <v>0</v>
      </c>
      <c r="BL211" s="105">
        <v>0</v>
      </c>
      <c r="BM211" s="105">
        <v>0</v>
      </c>
      <c r="BN211" s="105">
        <f t="shared" ref="BN211:BN227" si="115">AX211+AY211+AZ211+BA211+BB211+BC211+BD211+BE211+BF211+BG211+BH211+BI211+BJ211+BK211+BL211+BM211</f>
        <v>0</v>
      </c>
      <c r="BO211" s="130"/>
      <c r="BP211" s="130"/>
      <c r="BQ211" s="130" t="s">
        <v>260</v>
      </c>
      <c r="BR211" s="130"/>
      <c r="BS211" s="130" t="s">
        <v>292</v>
      </c>
      <c r="BT211" s="130"/>
    </row>
    <row r="212" spans="1:72" s="98" customFormat="1" ht="48" x14ac:dyDescent="0.25">
      <c r="A212" s="60" t="s">
        <v>520</v>
      </c>
      <c r="B212" s="61" t="s">
        <v>7</v>
      </c>
      <c r="C212" s="60" t="s">
        <v>1204</v>
      </c>
      <c r="D212" s="60" t="s">
        <v>267</v>
      </c>
      <c r="E212" s="61" t="s">
        <v>302</v>
      </c>
      <c r="F212" s="61" t="s">
        <v>15</v>
      </c>
      <c r="G212" s="62">
        <v>4104</v>
      </c>
      <c r="H212" s="63" t="s">
        <v>201</v>
      </c>
      <c r="I212" s="63" t="s">
        <v>794</v>
      </c>
      <c r="J212" s="60" t="s">
        <v>1720</v>
      </c>
      <c r="K212" s="60" t="s">
        <v>1518</v>
      </c>
      <c r="L212" s="60" t="s">
        <v>1127</v>
      </c>
      <c r="M212" s="62">
        <v>4104002</v>
      </c>
      <c r="N212" s="60" t="s">
        <v>1128</v>
      </c>
      <c r="O212" s="62">
        <v>410400200</v>
      </c>
      <c r="P212" s="64">
        <v>0</v>
      </c>
      <c r="Q212" s="238"/>
      <c r="R212" s="219" t="e">
        <f t="shared" si="107"/>
        <v>#DIV/0!</v>
      </c>
      <c r="S212" s="64">
        <v>1</v>
      </c>
      <c r="T212" s="238"/>
      <c r="U212" s="219">
        <f t="shared" si="108"/>
        <v>0</v>
      </c>
      <c r="V212" s="64">
        <v>0</v>
      </c>
      <c r="W212" s="238"/>
      <c r="X212" s="219" t="e">
        <f t="shared" si="109"/>
        <v>#DIV/0!</v>
      </c>
      <c r="Y212" s="64">
        <v>1</v>
      </c>
      <c r="Z212" s="238"/>
      <c r="AA212" s="219">
        <f t="shared" si="110"/>
        <v>0</v>
      </c>
      <c r="AB212" s="238">
        <f>P212+S212+V212+Y212</f>
        <v>2</v>
      </c>
      <c r="AC212" s="238">
        <f t="shared" si="111"/>
        <v>0</v>
      </c>
      <c r="AD212" s="219">
        <f t="shared" si="112"/>
        <v>0</v>
      </c>
      <c r="AE212" s="60" t="s">
        <v>2083</v>
      </c>
      <c r="AF212" s="60" t="s">
        <v>2079</v>
      </c>
      <c r="AG212" s="65" t="s">
        <v>2177</v>
      </c>
      <c r="AH212" s="60"/>
      <c r="AI212" s="60" t="s">
        <v>1211</v>
      </c>
      <c r="AJ212" s="60"/>
      <c r="AK212" s="119" t="s">
        <v>2126</v>
      </c>
      <c r="AL212" s="66" t="s">
        <v>2103</v>
      </c>
      <c r="AM212" s="67">
        <v>300000000</v>
      </c>
      <c r="AN212" s="67">
        <v>0</v>
      </c>
      <c r="AO212" s="67">
        <v>0</v>
      </c>
      <c r="AP212" s="67">
        <v>0</v>
      </c>
      <c r="AQ212" s="22">
        <f t="shared" si="113"/>
        <v>0</v>
      </c>
      <c r="AR212" s="22">
        <f t="shared" si="114"/>
        <v>0</v>
      </c>
      <c r="AS212" s="60"/>
      <c r="AT212" s="68"/>
      <c r="AU212" s="60"/>
      <c r="AV212" s="60"/>
      <c r="AW212" s="60"/>
      <c r="AX212" s="67">
        <v>0</v>
      </c>
      <c r="AY212" s="67">
        <v>0</v>
      </c>
      <c r="AZ212" s="67">
        <v>0</v>
      </c>
      <c r="BA212" s="67">
        <v>0</v>
      </c>
      <c r="BB212" s="67">
        <v>0</v>
      </c>
      <c r="BC212" s="67">
        <v>0</v>
      </c>
      <c r="BD212" s="67">
        <v>0</v>
      </c>
      <c r="BE212" s="67">
        <v>0</v>
      </c>
      <c r="BF212" s="67">
        <v>0</v>
      </c>
      <c r="BG212" s="67">
        <v>0</v>
      </c>
      <c r="BH212" s="67">
        <v>0</v>
      </c>
      <c r="BI212" s="67">
        <v>0</v>
      </c>
      <c r="BJ212" s="67">
        <v>0</v>
      </c>
      <c r="BK212" s="67">
        <v>0</v>
      </c>
      <c r="BL212" s="67">
        <v>0</v>
      </c>
      <c r="BM212" s="67">
        <v>300000000</v>
      </c>
      <c r="BN212" s="67">
        <f t="shared" si="115"/>
        <v>300000000</v>
      </c>
      <c r="BO212" s="130"/>
      <c r="BP212" s="130"/>
      <c r="BQ212" s="130" t="s">
        <v>260</v>
      </c>
      <c r="BR212" s="130"/>
      <c r="BS212" s="130" t="s">
        <v>305</v>
      </c>
      <c r="BT212" s="130"/>
    </row>
    <row r="213" spans="1:72" s="86" customFormat="1" ht="84" x14ac:dyDescent="0.25">
      <c r="A213" s="60" t="s">
        <v>521</v>
      </c>
      <c r="B213" s="61" t="s">
        <v>13</v>
      </c>
      <c r="C213" s="60" t="s">
        <v>1204</v>
      </c>
      <c r="D213" s="60" t="s">
        <v>267</v>
      </c>
      <c r="E213" s="61" t="s">
        <v>302</v>
      </c>
      <c r="F213" s="61" t="s">
        <v>15</v>
      </c>
      <c r="G213" s="62">
        <v>4104</v>
      </c>
      <c r="H213" s="63" t="s">
        <v>201</v>
      </c>
      <c r="I213" s="63" t="s">
        <v>795</v>
      </c>
      <c r="J213" s="60" t="s">
        <v>1721</v>
      </c>
      <c r="K213" s="60" t="s">
        <v>1519</v>
      </c>
      <c r="L213" s="60" t="s">
        <v>75</v>
      </c>
      <c r="M213" s="62">
        <v>4104008</v>
      </c>
      <c r="N213" s="60" t="s">
        <v>76</v>
      </c>
      <c r="O213" s="62">
        <v>410400800</v>
      </c>
      <c r="P213" s="64">
        <v>105</v>
      </c>
      <c r="Q213" s="238">
        <v>105</v>
      </c>
      <c r="R213" s="219">
        <f t="shared" si="107"/>
        <v>1</v>
      </c>
      <c r="S213" s="64">
        <v>105</v>
      </c>
      <c r="T213" s="238"/>
      <c r="U213" s="219">
        <f t="shared" si="108"/>
        <v>0</v>
      </c>
      <c r="V213" s="64">
        <v>105</v>
      </c>
      <c r="W213" s="238"/>
      <c r="X213" s="219">
        <f t="shared" si="109"/>
        <v>0</v>
      </c>
      <c r="Y213" s="64">
        <v>105</v>
      </c>
      <c r="Z213" s="238"/>
      <c r="AA213" s="219">
        <f t="shared" si="110"/>
        <v>0</v>
      </c>
      <c r="AB213" s="238">
        <v>105</v>
      </c>
      <c r="AC213" s="238">
        <f t="shared" si="111"/>
        <v>105</v>
      </c>
      <c r="AD213" s="219">
        <f t="shared" si="112"/>
        <v>1</v>
      </c>
      <c r="AE213" s="60" t="s">
        <v>2082</v>
      </c>
      <c r="AF213" s="60" t="s">
        <v>2080</v>
      </c>
      <c r="AG213" s="65" t="s">
        <v>2177</v>
      </c>
      <c r="AH213" s="60"/>
      <c r="AI213" s="60" t="s">
        <v>280</v>
      </c>
      <c r="AJ213" s="60"/>
      <c r="AK213" s="66" t="s">
        <v>2127</v>
      </c>
      <c r="AL213" s="66" t="s">
        <v>2128</v>
      </c>
      <c r="AM213" s="67">
        <f>55000000+1100000000+500000000+40000000</f>
        <v>1695000000</v>
      </c>
      <c r="AN213" s="67">
        <v>0</v>
      </c>
      <c r="AO213" s="67">
        <v>0</v>
      </c>
      <c r="AP213" s="67">
        <v>0</v>
      </c>
      <c r="AQ213" s="22">
        <f t="shared" si="113"/>
        <v>0</v>
      </c>
      <c r="AR213" s="22">
        <f t="shared" si="114"/>
        <v>0</v>
      </c>
      <c r="AS213" s="60"/>
      <c r="AT213" s="68"/>
      <c r="AU213" s="60"/>
      <c r="AV213" s="60"/>
      <c r="AW213" s="60"/>
      <c r="AX213" s="67">
        <v>55000000</v>
      </c>
      <c r="AY213" s="67">
        <v>1100000000</v>
      </c>
      <c r="AZ213" s="67">
        <v>0</v>
      </c>
      <c r="BA213" s="67">
        <v>0</v>
      </c>
      <c r="BB213" s="67">
        <v>0</v>
      </c>
      <c r="BC213" s="67">
        <v>0</v>
      </c>
      <c r="BD213" s="67">
        <v>0</v>
      </c>
      <c r="BE213" s="67">
        <v>500000000</v>
      </c>
      <c r="BF213" s="67">
        <v>0</v>
      </c>
      <c r="BG213" s="67">
        <v>0</v>
      </c>
      <c r="BH213" s="67">
        <v>0</v>
      </c>
      <c r="BI213" s="67">
        <v>0</v>
      </c>
      <c r="BJ213" s="67">
        <v>0</v>
      </c>
      <c r="BK213" s="67">
        <v>0</v>
      </c>
      <c r="BL213" s="67">
        <v>0</v>
      </c>
      <c r="BM213" s="67">
        <v>40000000</v>
      </c>
      <c r="BN213" s="67">
        <f t="shared" si="115"/>
        <v>1695000000</v>
      </c>
      <c r="BO213" s="130"/>
      <c r="BP213" s="130"/>
      <c r="BQ213" s="130" t="s">
        <v>260</v>
      </c>
      <c r="BR213" s="130"/>
      <c r="BS213" s="130" t="s">
        <v>292</v>
      </c>
      <c r="BT213" s="130"/>
    </row>
    <row r="214" spans="1:72" s="85" customFormat="1" ht="60" x14ac:dyDescent="0.25">
      <c r="A214" s="60" t="s">
        <v>522</v>
      </c>
      <c r="B214" s="61" t="s">
        <v>6</v>
      </c>
      <c r="C214" s="61" t="s">
        <v>1204</v>
      </c>
      <c r="D214" s="60" t="s">
        <v>267</v>
      </c>
      <c r="E214" s="61" t="s">
        <v>304</v>
      </c>
      <c r="F214" s="61" t="s">
        <v>591</v>
      </c>
      <c r="G214" s="62">
        <v>4301</v>
      </c>
      <c r="H214" s="63" t="s">
        <v>201</v>
      </c>
      <c r="I214" s="60" t="s">
        <v>1316</v>
      </c>
      <c r="J214" s="60" t="s">
        <v>1722</v>
      </c>
      <c r="K214" s="60" t="s">
        <v>1520</v>
      </c>
      <c r="L214" s="60" t="s">
        <v>1129</v>
      </c>
      <c r="M214" s="62">
        <v>4301001</v>
      </c>
      <c r="N214" s="60" t="s">
        <v>47</v>
      </c>
      <c r="O214" s="116">
        <v>430100100</v>
      </c>
      <c r="P214" s="138">
        <v>700</v>
      </c>
      <c r="Q214" s="120">
        <v>789</v>
      </c>
      <c r="R214" s="219">
        <f t="shared" si="107"/>
        <v>1.1271428571428572</v>
      </c>
      <c r="S214" s="138">
        <v>700</v>
      </c>
      <c r="T214" s="120"/>
      <c r="U214" s="219">
        <f t="shared" si="108"/>
        <v>0</v>
      </c>
      <c r="V214" s="138">
        <v>700</v>
      </c>
      <c r="W214" s="120"/>
      <c r="X214" s="219">
        <f t="shared" si="109"/>
        <v>0</v>
      </c>
      <c r="Y214" s="138">
        <v>700</v>
      </c>
      <c r="Z214" s="120"/>
      <c r="AA214" s="219">
        <f t="shared" si="110"/>
        <v>0</v>
      </c>
      <c r="AB214" s="120">
        <f>P214+S214+V214+Y214</f>
        <v>2800</v>
      </c>
      <c r="AC214" s="238">
        <f t="shared" si="111"/>
        <v>789</v>
      </c>
      <c r="AD214" s="219">
        <f t="shared" si="112"/>
        <v>0.28178571428571431</v>
      </c>
      <c r="AE214" s="60" t="s">
        <v>1978</v>
      </c>
      <c r="AF214" s="60" t="s">
        <v>1979</v>
      </c>
      <c r="AG214" s="65" t="s">
        <v>2177</v>
      </c>
      <c r="AH214" s="60" t="s">
        <v>1980</v>
      </c>
      <c r="AI214" s="60" t="s">
        <v>1184</v>
      </c>
      <c r="AJ214" s="60"/>
      <c r="AK214" s="66" t="s">
        <v>1981</v>
      </c>
      <c r="AL214" s="66" t="s">
        <v>2129</v>
      </c>
      <c r="AM214" s="67">
        <v>110000000</v>
      </c>
      <c r="AN214" s="67">
        <v>0</v>
      </c>
      <c r="AO214" s="67">
        <v>0</v>
      </c>
      <c r="AP214" s="67">
        <v>0</v>
      </c>
      <c r="AQ214" s="22">
        <f t="shared" si="113"/>
        <v>0</v>
      </c>
      <c r="AR214" s="22">
        <f t="shared" si="114"/>
        <v>0</v>
      </c>
      <c r="AS214" s="60" t="s">
        <v>1984</v>
      </c>
      <c r="AT214" s="68"/>
      <c r="AU214" s="60"/>
      <c r="AV214" s="60"/>
      <c r="AW214" s="60"/>
      <c r="AX214" s="67">
        <v>0</v>
      </c>
      <c r="AY214" s="67">
        <v>110000000</v>
      </c>
      <c r="AZ214" s="67">
        <v>0</v>
      </c>
      <c r="BA214" s="67">
        <v>0</v>
      </c>
      <c r="BB214" s="67">
        <v>0</v>
      </c>
      <c r="BC214" s="67">
        <v>0</v>
      </c>
      <c r="BD214" s="67">
        <v>0</v>
      </c>
      <c r="BE214" s="67">
        <v>0</v>
      </c>
      <c r="BF214" s="67">
        <v>0</v>
      </c>
      <c r="BG214" s="67">
        <v>0</v>
      </c>
      <c r="BH214" s="67">
        <v>0</v>
      </c>
      <c r="BI214" s="67">
        <v>0</v>
      </c>
      <c r="BJ214" s="67">
        <v>0</v>
      </c>
      <c r="BK214" s="67">
        <v>0</v>
      </c>
      <c r="BL214" s="67">
        <v>0</v>
      </c>
      <c r="BM214" s="67">
        <v>0</v>
      </c>
      <c r="BN214" s="67">
        <f t="shared" si="115"/>
        <v>110000000</v>
      </c>
      <c r="BO214" s="239"/>
      <c r="BP214" s="239"/>
      <c r="BQ214" s="239" t="s">
        <v>254</v>
      </c>
      <c r="BR214" s="239"/>
      <c r="BS214" s="239" t="s">
        <v>264</v>
      </c>
      <c r="BT214" s="239"/>
    </row>
    <row r="215" spans="1:72" s="69" customFormat="1" ht="48" x14ac:dyDescent="0.25">
      <c r="A215" s="60" t="s">
        <v>523</v>
      </c>
      <c r="B215" s="61" t="s">
        <v>6</v>
      </c>
      <c r="C215" s="61" t="s">
        <v>1204</v>
      </c>
      <c r="D215" s="60" t="s">
        <v>267</v>
      </c>
      <c r="E215" s="61" t="s">
        <v>304</v>
      </c>
      <c r="F215" s="61" t="s">
        <v>591</v>
      </c>
      <c r="G215" s="62">
        <v>4301</v>
      </c>
      <c r="H215" s="63" t="s">
        <v>201</v>
      </c>
      <c r="I215" s="63" t="s">
        <v>796</v>
      </c>
      <c r="J215" s="60" t="s">
        <v>1723</v>
      </c>
      <c r="K215" s="60" t="s">
        <v>1521</v>
      </c>
      <c r="L215" s="61" t="s">
        <v>1130</v>
      </c>
      <c r="M215" s="62">
        <v>4301037</v>
      </c>
      <c r="N215" s="60" t="s">
        <v>1131</v>
      </c>
      <c r="O215" s="62">
        <v>430103700</v>
      </c>
      <c r="P215" s="64">
        <v>1200</v>
      </c>
      <c r="Q215" s="238">
        <v>305</v>
      </c>
      <c r="R215" s="219">
        <f t="shared" si="107"/>
        <v>0.25416666666666665</v>
      </c>
      <c r="S215" s="64">
        <v>1200</v>
      </c>
      <c r="T215" s="238"/>
      <c r="U215" s="219">
        <f t="shared" si="108"/>
        <v>0</v>
      </c>
      <c r="V215" s="64">
        <v>1200</v>
      </c>
      <c r="W215" s="238"/>
      <c r="X215" s="219">
        <f t="shared" si="109"/>
        <v>0</v>
      </c>
      <c r="Y215" s="64">
        <v>1200</v>
      </c>
      <c r="Z215" s="238"/>
      <c r="AA215" s="219">
        <f t="shared" si="110"/>
        <v>0</v>
      </c>
      <c r="AB215" s="238">
        <f>P215+S215+V215+Y215</f>
        <v>4800</v>
      </c>
      <c r="AC215" s="238">
        <f t="shared" si="111"/>
        <v>305</v>
      </c>
      <c r="AD215" s="219">
        <f t="shared" si="112"/>
        <v>6.3541666666666663E-2</v>
      </c>
      <c r="AE215" s="60" t="s">
        <v>1978</v>
      </c>
      <c r="AF215" s="60" t="s">
        <v>1979</v>
      </c>
      <c r="AG215" s="65" t="s">
        <v>2177</v>
      </c>
      <c r="AH215" s="63" t="s">
        <v>1983</v>
      </c>
      <c r="AI215" s="60" t="s">
        <v>1184</v>
      </c>
      <c r="AJ215" s="60"/>
      <c r="AK215" s="66" t="s">
        <v>1982</v>
      </c>
      <c r="AL215" s="66" t="s">
        <v>2129</v>
      </c>
      <c r="AM215" s="67">
        <v>60000000</v>
      </c>
      <c r="AN215" s="67">
        <v>0</v>
      </c>
      <c r="AO215" s="67">
        <v>0</v>
      </c>
      <c r="AP215" s="67">
        <v>0</v>
      </c>
      <c r="AQ215" s="22">
        <f t="shared" si="113"/>
        <v>0</v>
      </c>
      <c r="AR215" s="22">
        <f t="shared" si="114"/>
        <v>0</v>
      </c>
      <c r="AS215" s="60" t="s">
        <v>1985</v>
      </c>
      <c r="AT215" s="68"/>
      <c r="AU215" s="60"/>
      <c r="AV215" s="60"/>
      <c r="AW215" s="60"/>
      <c r="AX215" s="67">
        <v>0</v>
      </c>
      <c r="AY215" s="67">
        <v>60000000</v>
      </c>
      <c r="AZ215" s="67">
        <v>0</v>
      </c>
      <c r="BA215" s="67">
        <v>0</v>
      </c>
      <c r="BB215" s="67">
        <v>0</v>
      </c>
      <c r="BC215" s="67">
        <v>0</v>
      </c>
      <c r="BD215" s="67">
        <v>0</v>
      </c>
      <c r="BE215" s="67">
        <v>0</v>
      </c>
      <c r="BF215" s="67">
        <v>0</v>
      </c>
      <c r="BG215" s="67">
        <v>0</v>
      </c>
      <c r="BH215" s="67">
        <v>0</v>
      </c>
      <c r="BI215" s="67">
        <v>0</v>
      </c>
      <c r="BJ215" s="67">
        <v>0</v>
      </c>
      <c r="BK215" s="67">
        <v>0</v>
      </c>
      <c r="BL215" s="67">
        <v>0</v>
      </c>
      <c r="BM215" s="67">
        <v>0</v>
      </c>
      <c r="BN215" s="67">
        <f t="shared" si="115"/>
        <v>60000000</v>
      </c>
      <c r="BO215" s="239"/>
      <c r="BP215" s="239"/>
      <c r="BQ215" s="239" t="s">
        <v>254</v>
      </c>
      <c r="BR215" s="239"/>
      <c r="BS215" s="239" t="s">
        <v>292</v>
      </c>
      <c r="BT215" s="239"/>
    </row>
    <row r="216" spans="1:72" s="69" customFormat="1" ht="48" x14ac:dyDescent="0.25">
      <c r="A216" s="60" t="s">
        <v>524</v>
      </c>
      <c r="B216" s="61" t="s">
        <v>6</v>
      </c>
      <c r="C216" s="61" t="s">
        <v>7</v>
      </c>
      <c r="D216" s="60" t="s">
        <v>267</v>
      </c>
      <c r="E216" s="61" t="s">
        <v>304</v>
      </c>
      <c r="F216" s="61" t="s">
        <v>591</v>
      </c>
      <c r="G216" s="62">
        <v>4301</v>
      </c>
      <c r="H216" s="63" t="s">
        <v>201</v>
      </c>
      <c r="I216" s="63" t="s">
        <v>797</v>
      </c>
      <c r="J216" s="60" t="s">
        <v>1724</v>
      </c>
      <c r="K216" s="60" t="s">
        <v>1522</v>
      </c>
      <c r="L216" s="61" t="s">
        <v>8</v>
      </c>
      <c r="M216" s="62">
        <v>4301004</v>
      </c>
      <c r="N216" s="60" t="s">
        <v>9</v>
      </c>
      <c r="O216" s="62">
        <v>430100400</v>
      </c>
      <c r="P216" s="64">
        <v>10</v>
      </c>
      <c r="Q216" s="238">
        <v>10</v>
      </c>
      <c r="R216" s="219">
        <f t="shared" si="107"/>
        <v>1</v>
      </c>
      <c r="S216" s="64">
        <v>10</v>
      </c>
      <c r="T216" s="238"/>
      <c r="U216" s="219">
        <f t="shared" si="108"/>
        <v>0</v>
      </c>
      <c r="V216" s="64">
        <v>10</v>
      </c>
      <c r="W216" s="238"/>
      <c r="X216" s="219">
        <f t="shared" si="109"/>
        <v>0</v>
      </c>
      <c r="Y216" s="64">
        <v>10</v>
      </c>
      <c r="Z216" s="238"/>
      <c r="AA216" s="219">
        <f t="shared" si="110"/>
        <v>0</v>
      </c>
      <c r="AB216" s="238">
        <v>10</v>
      </c>
      <c r="AC216" s="238">
        <f t="shared" si="111"/>
        <v>10</v>
      </c>
      <c r="AD216" s="219">
        <f t="shared" si="112"/>
        <v>1</v>
      </c>
      <c r="AE216" s="60" t="s">
        <v>1978</v>
      </c>
      <c r="AF216" s="60" t="s">
        <v>1979</v>
      </c>
      <c r="AG216" s="65" t="s">
        <v>2177</v>
      </c>
      <c r="AH216" s="63" t="s">
        <v>1989</v>
      </c>
      <c r="AI216" s="60" t="s">
        <v>1184</v>
      </c>
      <c r="AJ216" s="60"/>
      <c r="AK216" s="66" t="s">
        <v>1986</v>
      </c>
      <c r="AL216" s="66" t="s">
        <v>2129</v>
      </c>
      <c r="AM216" s="67">
        <v>40000000</v>
      </c>
      <c r="AN216" s="67">
        <v>0</v>
      </c>
      <c r="AO216" s="67">
        <v>0</v>
      </c>
      <c r="AP216" s="67">
        <v>0</v>
      </c>
      <c r="AQ216" s="22">
        <f t="shared" si="113"/>
        <v>0</v>
      </c>
      <c r="AR216" s="22">
        <f t="shared" si="114"/>
        <v>0</v>
      </c>
      <c r="AS216" s="60" t="s">
        <v>1987</v>
      </c>
      <c r="AT216" s="68"/>
      <c r="AU216" s="60"/>
      <c r="AV216" s="60"/>
      <c r="AW216" s="60"/>
      <c r="AX216" s="67">
        <v>0</v>
      </c>
      <c r="AY216" s="67">
        <v>40000000</v>
      </c>
      <c r="AZ216" s="67">
        <v>0</v>
      </c>
      <c r="BA216" s="67">
        <v>0</v>
      </c>
      <c r="BB216" s="67">
        <v>0</v>
      </c>
      <c r="BC216" s="67">
        <v>0</v>
      </c>
      <c r="BD216" s="67">
        <v>0</v>
      </c>
      <c r="BE216" s="67">
        <v>0</v>
      </c>
      <c r="BF216" s="67">
        <v>0</v>
      </c>
      <c r="BG216" s="67">
        <v>0</v>
      </c>
      <c r="BH216" s="67">
        <v>0</v>
      </c>
      <c r="BI216" s="67">
        <v>0</v>
      </c>
      <c r="BJ216" s="67">
        <v>0</v>
      </c>
      <c r="BK216" s="67">
        <v>0</v>
      </c>
      <c r="BL216" s="67">
        <v>0</v>
      </c>
      <c r="BM216" s="67">
        <v>0</v>
      </c>
      <c r="BN216" s="67">
        <f t="shared" si="115"/>
        <v>40000000</v>
      </c>
      <c r="BO216" s="239"/>
      <c r="BP216" s="239"/>
      <c r="BQ216" s="239" t="s">
        <v>254</v>
      </c>
      <c r="BR216" s="239"/>
      <c r="BS216" s="239" t="s">
        <v>264</v>
      </c>
      <c r="BT216" s="239"/>
    </row>
    <row r="217" spans="1:72" s="85" customFormat="1" ht="96" x14ac:dyDescent="0.25">
      <c r="A217" s="60" t="s">
        <v>525</v>
      </c>
      <c r="B217" s="61" t="s">
        <v>7</v>
      </c>
      <c r="C217" s="61" t="s">
        <v>6</v>
      </c>
      <c r="D217" s="60" t="s">
        <v>267</v>
      </c>
      <c r="E217" s="61" t="s">
        <v>304</v>
      </c>
      <c r="F217" s="61" t="s">
        <v>591</v>
      </c>
      <c r="G217" s="62">
        <v>4301</v>
      </c>
      <c r="H217" s="63" t="s">
        <v>201</v>
      </c>
      <c r="I217" s="63" t="s">
        <v>798</v>
      </c>
      <c r="J217" s="60" t="s">
        <v>1725</v>
      </c>
      <c r="K217" s="60" t="s">
        <v>1523</v>
      </c>
      <c r="L217" s="61" t="s">
        <v>8</v>
      </c>
      <c r="M217" s="62">
        <v>4301004</v>
      </c>
      <c r="N217" s="60" t="s">
        <v>9</v>
      </c>
      <c r="O217" s="62">
        <v>430100400</v>
      </c>
      <c r="P217" s="64">
        <v>0</v>
      </c>
      <c r="Q217" s="238">
        <v>0</v>
      </c>
      <c r="R217" s="219" t="e">
        <f t="shared" si="107"/>
        <v>#DIV/0!</v>
      </c>
      <c r="S217" s="64">
        <v>3</v>
      </c>
      <c r="T217" s="238"/>
      <c r="U217" s="219">
        <f t="shared" si="108"/>
        <v>0</v>
      </c>
      <c r="V217" s="64">
        <v>3</v>
      </c>
      <c r="W217" s="238"/>
      <c r="X217" s="219" t="e">
        <f t="shared" si="109"/>
        <v>#DIV/0!</v>
      </c>
      <c r="Y217" s="64">
        <v>4</v>
      </c>
      <c r="Z217" s="238"/>
      <c r="AA217" s="219">
        <f t="shared" si="110"/>
        <v>0</v>
      </c>
      <c r="AB217" s="238">
        <f>P217+S217+V217+Y217</f>
        <v>10</v>
      </c>
      <c r="AC217" s="238">
        <f t="shared" si="111"/>
        <v>0</v>
      </c>
      <c r="AD217" s="219">
        <f t="shared" si="112"/>
        <v>0</v>
      </c>
      <c r="AE217" s="60" t="s">
        <v>1991</v>
      </c>
      <c r="AF217" s="60" t="s">
        <v>1992</v>
      </c>
      <c r="AG217" s="65" t="s">
        <v>2177</v>
      </c>
      <c r="AH217" s="63" t="s">
        <v>1990</v>
      </c>
      <c r="AI217" s="60" t="s">
        <v>1184</v>
      </c>
      <c r="AJ217" s="60"/>
      <c r="AK217" s="66" t="s">
        <v>237</v>
      </c>
      <c r="AL217" s="66" t="s">
        <v>141</v>
      </c>
      <c r="AM217" s="67">
        <v>100000000</v>
      </c>
      <c r="AN217" s="67">
        <v>0</v>
      </c>
      <c r="AO217" s="67">
        <v>0</v>
      </c>
      <c r="AP217" s="67">
        <v>0</v>
      </c>
      <c r="AQ217" s="22">
        <f t="shared" si="113"/>
        <v>0</v>
      </c>
      <c r="AR217" s="22">
        <f t="shared" si="114"/>
        <v>0</v>
      </c>
      <c r="AS217" s="60" t="s">
        <v>1988</v>
      </c>
      <c r="AT217" s="68"/>
      <c r="AU217" s="60"/>
      <c r="AV217" s="60"/>
      <c r="AW217" s="60"/>
      <c r="AX217" s="67">
        <v>0</v>
      </c>
      <c r="AY217" s="67">
        <v>0</v>
      </c>
      <c r="AZ217" s="67">
        <v>0</v>
      </c>
      <c r="BA217" s="67">
        <v>0</v>
      </c>
      <c r="BB217" s="67">
        <v>0</v>
      </c>
      <c r="BC217" s="67">
        <v>0</v>
      </c>
      <c r="BD217" s="67">
        <v>100000000</v>
      </c>
      <c r="BE217" s="67">
        <v>0</v>
      </c>
      <c r="BF217" s="67">
        <v>0</v>
      </c>
      <c r="BG217" s="67">
        <v>0</v>
      </c>
      <c r="BH217" s="67">
        <v>0</v>
      </c>
      <c r="BI217" s="67">
        <v>0</v>
      </c>
      <c r="BJ217" s="67">
        <v>0</v>
      </c>
      <c r="BK217" s="67">
        <v>0</v>
      </c>
      <c r="BL217" s="67">
        <v>0</v>
      </c>
      <c r="BM217" s="67">
        <v>0</v>
      </c>
      <c r="BN217" s="67">
        <f t="shared" si="115"/>
        <v>100000000</v>
      </c>
      <c r="BO217" s="239"/>
      <c r="BP217" s="239"/>
      <c r="BQ217" s="239" t="s">
        <v>254</v>
      </c>
      <c r="BR217" s="239"/>
      <c r="BS217" s="239" t="s">
        <v>264</v>
      </c>
      <c r="BT217" s="239"/>
    </row>
    <row r="218" spans="1:72" s="83" customFormat="1" ht="60" x14ac:dyDescent="0.25">
      <c r="A218" s="70" t="s">
        <v>526</v>
      </c>
      <c r="B218" s="71" t="s">
        <v>7</v>
      </c>
      <c r="C218" s="71" t="s">
        <v>6</v>
      </c>
      <c r="D218" s="70" t="s">
        <v>267</v>
      </c>
      <c r="E218" s="71" t="s">
        <v>304</v>
      </c>
      <c r="F218" s="71" t="s">
        <v>591</v>
      </c>
      <c r="G218" s="72">
        <v>4301</v>
      </c>
      <c r="H218" s="111" t="s">
        <v>201</v>
      </c>
      <c r="I218" s="111" t="s">
        <v>799</v>
      </c>
      <c r="J218" s="70" t="s">
        <v>1726</v>
      </c>
      <c r="K218" s="70" t="s">
        <v>1524</v>
      </c>
      <c r="L218" s="71" t="s">
        <v>1132</v>
      </c>
      <c r="M218" s="72">
        <v>4302043</v>
      </c>
      <c r="N218" s="70" t="s">
        <v>1133</v>
      </c>
      <c r="O218" s="72">
        <v>430204300</v>
      </c>
      <c r="P218" s="97">
        <v>0</v>
      </c>
      <c r="Q218" s="240">
        <v>0</v>
      </c>
      <c r="R218" s="220" t="e">
        <f t="shared" si="107"/>
        <v>#DIV/0!</v>
      </c>
      <c r="S218" s="97">
        <v>1</v>
      </c>
      <c r="T218" s="240"/>
      <c r="U218" s="220">
        <f t="shared" si="108"/>
        <v>0</v>
      </c>
      <c r="V218" s="97">
        <v>0</v>
      </c>
      <c r="W218" s="240"/>
      <c r="X218" s="220" t="e">
        <f t="shared" si="109"/>
        <v>#DIV/0!</v>
      </c>
      <c r="Y218" s="97">
        <v>0</v>
      </c>
      <c r="Z218" s="240"/>
      <c r="AA218" s="220">
        <f t="shared" si="110"/>
        <v>0</v>
      </c>
      <c r="AB218" s="240">
        <f>P218+S218+V218+Y218</f>
        <v>1</v>
      </c>
      <c r="AC218" s="240">
        <f t="shared" si="111"/>
        <v>0</v>
      </c>
      <c r="AD218" s="220">
        <f t="shared" si="112"/>
        <v>0</v>
      </c>
      <c r="AE218" s="71" t="s">
        <v>2143</v>
      </c>
      <c r="AF218" s="75" t="s">
        <v>1204</v>
      </c>
      <c r="AG218" s="75" t="s">
        <v>1204</v>
      </c>
      <c r="AH218" s="70"/>
      <c r="AI218" s="70" t="s">
        <v>1184</v>
      </c>
      <c r="AJ218" s="70"/>
      <c r="AK218" s="76" t="s">
        <v>2143</v>
      </c>
      <c r="AL218" s="76" t="s">
        <v>1204</v>
      </c>
      <c r="AM218" s="77">
        <v>0</v>
      </c>
      <c r="AN218" s="77">
        <v>0</v>
      </c>
      <c r="AO218" s="77">
        <v>0</v>
      </c>
      <c r="AP218" s="77">
        <v>0</v>
      </c>
      <c r="AQ218" s="23" t="e">
        <f t="shared" si="113"/>
        <v>#DIV/0!</v>
      </c>
      <c r="AR218" s="23" t="e">
        <f t="shared" si="114"/>
        <v>#DIV/0!</v>
      </c>
      <c r="AS218" s="70"/>
      <c r="AT218" s="78"/>
      <c r="AU218" s="70"/>
      <c r="AV218" s="70"/>
      <c r="AW218" s="70"/>
      <c r="AX218" s="77">
        <v>0</v>
      </c>
      <c r="AY218" s="77">
        <v>0</v>
      </c>
      <c r="AZ218" s="77">
        <v>0</v>
      </c>
      <c r="BA218" s="77">
        <v>0</v>
      </c>
      <c r="BB218" s="77">
        <v>0</v>
      </c>
      <c r="BC218" s="77">
        <v>0</v>
      </c>
      <c r="BD218" s="77">
        <v>0</v>
      </c>
      <c r="BE218" s="77">
        <v>0</v>
      </c>
      <c r="BF218" s="77">
        <v>0</v>
      </c>
      <c r="BG218" s="77">
        <v>0</v>
      </c>
      <c r="BH218" s="77">
        <v>0</v>
      </c>
      <c r="BI218" s="77">
        <v>0</v>
      </c>
      <c r="BJ218" s="77">
        <v>0</v>
      </c>
      <c r="BK218" s="77">
        <v>0</v>
      </c>
      <c r="BL218" s="77">
        <v>0</v>
      </c>
      <c r="BM218" s="77">
        <v>0</v>
      </c>
      <c r="BN218" s="77">
        <f t="shared" si="115"/>
        <v>0</v>
      </c>
      <c r="BO218" s="87"/>
      <c r="BP218" s="87"/>
      <c r="BQ218" s="87" t="s">
        <v>254</v>
      </c>
      <c r="BR218" s="87"/>
      <c r="BS218" s="87" t="s">
        <v>289</v>
      </c>
      <c r="BT218" s="87"/>
    </row>
    <row r="219" spans="1:72" s="83" customFormat="1" ht="72" x14ac:dyDescent="0.25">
      <c r="A219" s="241" t="s">
        <v>527</v>
      </c>
      <c r="B219" s="242" t="s">
        <v>7</v>
      </c>
      <c r="C219" s="242" t="s">
        <v>6</v>
      </c>
      <c r="D219" s="241" t="s">
        <v>267</v>
      </c>
      <c r="E219" s="242" t="s">
        <v>304</v>
      </c>
      <c r="F219" s="242" t="s">
        <v>591</v>
      </c>
      <c r="G219" s="243">
        <v>4301</v>
      </c>
      <c r="H219" s="281" t="s">
        <v>201</v>
      </c>
      <c r="I219" s="281" t="s">
        <v>800</v>
      </c>
      <c r="J219" s="241" t="s">
        <v>1727</v>
      </c>
      <c r="K219" s="241" t="s">
        <v>1525</v>
      </c>
      <c r="L219" s="242" t="s">
        <v>8</v>
      </c>
      <c r="M219" s="243">
        <v>4301004</v>
      </c>
      <c r="N219" s="241" t="s">
        <v>9</v>
      </c>
      <c r="O219" s="243">
        <v>430100400</v>
      </c>
      <c r="P219" s="248">
        <v>0</v>
      </c>
      <c r="Q219" s="247">
        <v>0</v>
      </c>
      <c r="R219" s="221" t="e">
        <f t="shared" si="107"/>
        <v>#DIV/0!</v>
      </c>
      <c r="S219" s="248">
        <v>0</v>
      </c>
      <c r="T219" s="247"/>
      <c r="U219" s="221">
        <f t="shared" si="108"/>
        <v>0</v>
      </c>
      <c r="V219" s="248">
        <v>1</v>
      </c>
      <c r="W219" s="247"/>
      <c r="X219" s="221" t="e">
        <f t="shared" si="109"/>
        <v>#DIV/0!</v>
      </c>
      <c r="Y219" s="248">
        <v>0</v>
      </c>
      <c r="Z219" s="247"/>
      <c r="AA219" s="221" t="e">
        <f t="shared" si="110"/>
        <v>#DIV/0!</v>
      </c>
      <c r="AB219" s="247">
        <f>P219+S219+V219+Y219</f>
        <v>1</v>
      </c>
      <c r="AC219" s="247">
        <f t="shared" si="111"/>
        <v>0</v>
      </c>
      <c r="AD219" s="221">
        <f t="shared" si="112"/>
        <v>0</v>
      </c>
      <c r="AE219" s="242" t="s">
        <v>1826</v>
      </c>
      <c r="AF219" s="249" t="s">
        <v>1204</v>
      </c>
      <c r="AG219" s="249" t="s">
        <v>1204</v>
      </c>
      <c r="AH219" s="241"/>
      <c r="AI219" s="241" t="s">
        <v>1184</v>
      </c>
      <c r="AJ219" s="241"/>
      <c r="AK219" s="250" t="s">
        <v>1826</v>
      </c>
      <c r="AL219" s="250" t="s">
        <v>1204</v>
      </c>
      <c r="AM219" s="251">
        <v>0</v>
      </c>
      <c r="AN219" s="251">
        <v>0</v>
      </c>
      <c r="AO219" s="251">
        <v>0</v>
      </c>
      <c r="AP219" s="251">
        <v>0</v>
      </c>
      <c r="AQ219" s="222" t="e">
        <f t="shared" si="113"/>
        <v>#DIV/0!</v>
      </c>
      <c r="AR219" s="222" t="e">
        <f t="shared" si="114"/>
        <v>#DIV/0!</v>
      </c>
      <c r="AS219" s="241"/>
      <c r="AT219" s="252"/>
      <c r="AU219" s="241"/>
      <c r="AV219" s="241"/>
      <c r="AW219" s="241"/>
      <c r="AX219" s="251">
        <v>0</v>
      </c>
      <c r="AY219" s="251">
        <v>0</v>
      </c>
      <c r="AZ219" s="251">
        <v>0</v>
      </c>
      <c r="BA219" s="251">
        <v>0</v>
      </c>
      <c r="BB219" s="251">
        <v>0</v>
      </c>
      <c r="BC219" s="251">
        <v>0</v>
      </c>
      <c r="BD219" s="251">
        <v>0</v>
      </c>
      <c r="BE219" s="251">
        <v>0</v>
      </c>
      <c r="BF219" s="251">
        <v>0</v>
      </c>
      <c r="BG219" s="251">
        <v>0</v>
      </c>
      <c r="BH219" s="251">
        <v>0</v>
      </c>
      <c r="BI219" s="251">
        <v>0</v>
      </c>
      <c r="BJ219" s="251">
        <v>0</v>
      </c>
      <c r="BK219" s="251">
        <v>0</v>
      </c>
      <c r="BL219" s="251">
        <v>0</v>
      </c>
      <c r="BM219" s="251">
        <v>0</v>
      </c>
      <c r="BN219" s="251">
        <f t="shared" si="115"/>
        <v>0</v>
      </c>
      <c r="BO219" s="87"/>
      <c r="BP219" s="87"/>
      <c r="BQ219" s="87" t="s">
        <v>254</v>
      </c>
      <c r="BR219" s="87"/>
      <c r="BS219" s="87" t="s">
        <v>289</v>
      </c>
      <c r="BT219" s="87"/>
    </row>
    <row r="220" spans="1:72" s="96" customFormat="1" ht="72" x14ac:dyDescent="0.25">
      <c r="A220" s="60" t="s">
        <v>528</v>
      </c>
      <c r="B220" s="61" t="s">
        <v>6</v>
      </c>
      <c r="C220" s="61" t="s">
        <v>13</v>
      </c>
      <c r="D220" s="60" t="s">
        <v>267</v>
      </c>
      <c r="E220" s="61" t="s">
        <v>304</v>
      </c>
      <c r="F220" s="61" t="s">
        <v>591</v>
      </c>
      <c r="G220" s="62">
        <v>4301</v>
      </c>
      <c r="H220" s="63" t="s">
        <v>201</v>
      </c>
      <c r="I220" s="63" t="s">
        <v>801</v>
      </c>
      <c r="J220" s="60" t="s">
        <v>1728</v>
      </c>
      <c r="K220" s="60" t="s">
        <v>1526</v>
      </c>
      <c r="L220" s="60" t="s">
        <v>1134</v>
      </c>
      <c r="M220" s="62">
        <v>4301007</v>
      </c>
      <c r="N220" s="60" t="s">
        <v>48</v>
      </c>
      <c r="O220" s="62">
        <v>430100702</v>
      </c>
      <c r="P220" s="64">
        <v>9</v>
      </c>
      <c r="Q220" s="238">
        <v>8</v>
      </c>
      <c r="R220" s="219">
        <f t="shared" si="107"/>
        <v>0.88888888888888884</v>
      </c>
      <c r="S220" s="64">
        <v>9</v>
      </c>
      <c r="T220" s="238"/>
      <c r="U220" s="219">
        <f t="shared" si="108"/>
        <v>0</v>
      </c>
      <c r="V220" s="64">
        <v>9</v>
      </c>
      <c r="W220" s="238"/>
      <c r="X220" s="219">
        <f t="shared" si="109"/>
        <v>0</v>
      </c>
      <c r="Y220" s="64">
        <v>9</v>
      </c>
      <c r="Z220" s="238"/>
      <c r="AA220" s="219">
        <f t="shared" si="110"/>
        <v>0</v>
      </c>
      <c r="AB220" s="238">
        <v>9</v>
      </c>
      <c r="AC220" s="238">
        <f t="shared" si="111"/>
        <v>8</v>
      </c>
      <c r="AD220" s="219">
        <f t="shared" si="112"/>
        <v>0.88888888888888884</v>
      </c>
      <c r="AE220" s="60" t="s">
        <v>1978</v>
      </c>
      <c r="AF220" s="60" t="s">
        <v>1979</v>
      </c>
      <c r="AG220" s="65" t="s">
        <v>2177</v>
      </c>
      <c r="AH220" s="60" t="s">
        <v>1994</v>
      </c>
      <c r="AI220" s="60" t="s">
        <v>1184</v>
      </c>
      <c r="AJ220" s="60"/>
      <c r="AK220" s="66" t="s">
        <v>212</v>
      </c>
      <c r="AL220" s="66" t="s">
        <v>2130</v>
      </c>
      <c r="AM220" s="67">
        <f>121036015+300000000</f>
        <v>421036015</v>
      </c>
      <c r="AN220" s="67">
        <v>0</v>
      </c>
      <c r="AO220" s="67">
        <v>0</v>
      </c>
      <c r="AP220" s="67">
        <v>0</v>
      </c>
      <c r="AQ220" s="22">
        <f t="shared" si="113"/>
        <v>0</v>
      </c>
      <c r="AR220" s="22">
        <f t="shared" si="114"/>
        <v>0</v>
      </c>
      <c r="AS220" s="60" t="s">
        <v>1993</v>
      </c>
      <c r="AT220" s="68"/>
      <c r="AU220" s="60"/>
      <c r="AV220" s="60"/>
      <c r="AW220" s="60"/>
      <c r="AX220" s="67">
        <v>0</v>
      </c>
      <c r="AY220" s="67">
        <v>300000000</v>
      </c>
      <c r="AZ220" s="67">
        <v>0</v>
      </c>
      <c r="BA220" s="67">
        <v>0</v>
      </c>
      <c r="BB220" s="67">
        <v>0</v>
      </c>
      <c r="BC220" s="67">
        <v>0</v>
      </c>
      <c r="BD220" s="67">
        <v>121036015</v>
      </c>
      <c r="BE220" s="67">
        <v>0</v>
      </c>
      <c r="BF220" s="67">
        <v>0</v>
      </c>
      <c r="BG220" s="67">
        <v>0</v>
      </c>
      <c r="BH220" s="67">
        <v>0</v>
      </c>
      <c r="BI220" s="67">
        <v>0</v>
      </c>
      <c r="BJ220" s="67">
        <v>0</v>
      </c>
      <c r="BK220" s="67">
        <v>0</v>
      </c>
      <c r="BL220" s="67">
        <v>0</v>
      </c>
      <c r="BM220" s="67">
        <v>0</v>
      </c>
      <c r="BN220" s="67">
        <f t="shared" si="115"/>
        <v>421036015</v>
      </c>
      <c r="BO220" s="239"/>
      <c r="BP220" s="239"/>
      <c r="BQ220" s="239" t="s">
        <v>254</v>
      </c>
      <c r="BR220" s="239"/>
      <c r="BS220" s="239" t="s">
        <v>264</v>
      </c>
      <c r="BT220" s="239"/>
    </row>
    <row r="221" spans="1:72" s="69" customFormat="1" ht="72" x14ac:dyDescent="0.25">
      <c r="A221" s="60" t="s">
        <v>529</v>
      </c>
      <c r="B221" s="61" t="s">
        <v>6</v>
      </c>
      <c r="C221" s="61" t="s">
        <v>13</v>
      </c>
      <c r="D221" s="60" t="s">
        <v>267</v>
      </c>
      <c r="E221" s="61" t="s">
        <v>304</v>
      </c>
      <c r="F221" s="61" t="s">
        <v>591</v>
      </c>
      <c r="G221" s="62">
        <v>4301</v>
      </c>
      <c r="H221" s="60" t="s">
        <v>201</v>
      </c>
      <c r="I221" s="60" t="s">
        <v>802</v>
      </c>
      <c r="J221" s="60" t="s">
        <v>1729</v>
      </c>
      <c r="K221" s="60" t="s">
        <v>1527</v>
      </c>
      <c r="L221" s="60" t="s">
        <v>49</v>
      </c>
      <c r="M221" s="62">
        <v>4301032</v>
      </c>
      <c r="N221" s="60" t="s">
        <v>50</v>
      </c>
      <c r="O221" s="62">
        <v>430132000</v>
      </c>
      <c r="P221" s="64">
        <v>14</v>
      </c>
      <c r="Q221" s="238">
        <v>14</v>
      </c>
      <c r="R221" s="219">
        <f t="shared" si="107"/>
        <v>1</v>
      </c>
      <c r="S221" s="64">
        <v>14</v>
      </c>
      <c r="T221" s="238"/>
      <c r="U221" s="219">
        <f t="shared" si="108"/>
        <v>0</v>
      </c>
      <c r="V221" s="64">
        <v>14</v>
      </c>
      <c r="W221" s="238"/>
      <c r="X221" s="219">
        <f t="shared" si="109"/>
        <v>0</v>
      </c>
      <c r="Y221" s="64">
        <v>14</v>
      </c>
      <c r="Z221" s="238"/>
      <c r="AA221" s="219">
        <f t="shared" si="110"/>
        <v>0</v>
      </c>
      <c r="AB221" s="238">
        <f t="shared" ref="AB221:AB226" si="116">P221+S221+V221+Y221</f>
        <v>56</v>
      </c>
      <c r="AC221" s="238">
        <f t="shared" si="111"/>
        <v>14</v>
      </c>
      <c r="AD221" s="219">
        <f t="shared" si="112"/>
        <v>0.25</v>
      </c>
      <c r="AE221" s="60" t="s">
        <v>1978</v>
      </c>
      <c r="AF221" s="60" t="s">
        <v>1979</v>
      </c>
      <c r="AG221" s="65" t="s">
        <v>2177</v>
      </c>
      <c r="AH221" s="60" t="s">
        <v>1996</v>
      </c>
      <c r="AI221" s="60" t="s">
        <v>1184</v>
      </c>
      <c r="AJ221" s="60"/>
      <c r="AK221" s="66" t="s">
        <v>1995</v>
      </c>
      <c r="AL221" s="66" t="s">
        <v>2130</v>
      </c>
      <c r="AM221" s="67">
        <f>40000000+600000</f>
        <v>40600000</v>
      </c>
      <c r="AN221" s="67">
        <v>0</v>
      </c>
      <c r="AO221" s="67">
        <v>0</v>
      </c>
      <c r="AP221" s="67">
        <v>0</v>
      </c>
      <c r="AQ221" s="22">
        <f t="shared" si="113"/>
        <v>0</v>
      </c>
      <c r="AR221" s="22">
        <f t="shared" si="114"/>
        <v>0</v>
      </c>
      <c r="AS221" s="60" t="s">
        <v>1997</v>
      </c>
      <c r="AT221" s="68"/>
      <c r="AU221" s="60"/>
      <c r="AV221" s="60"/>
      <c r="AW221" s="60"/>
      <c r="AX221" s="67">
        <v>0</v>
      </c>
      <c r="AY221" s="67">
        <v>40000000</v>
      </c>
      <c r="AZ221" s="67">
        <v>0</v>
      </c>
      <c r="BA221" s="67">
        <v>0</v>
      </c>
      <c r="BB221" s="67">
        <v>0</v>
      </c>
      <c r="BC221" s="67">
        <v>0</v>
      </c>
      <c r="BD221" s="67">
        <v>600000</v>
      </c>
      <c r="BE221" s="67">
        <v>0</v>
      </c>
      <c r="BF221" s="67">
        <v>0</v>
      </c>
      <c r="BG221" s="67">
        <v>0</v>
      </c>
      <c r="BH221" s="67">
        <v>0</v>
      </c>
      <c r="BI221" s="67">
        <v>0</v>
      </c>
      <c r="BJ221" s="67">
        <v>0</v>
      </c>
      <c r="BK221" s="67">
        <v>0</v>
      </c>
      <c r="BL221" s="67">
        <v>0</v>
      </c>
      <c r="BM221" s="67">
        <v>0</v>
      </c>
      <c r="BN221" s="67">
        <f t="shared" si="115"/>
        <v>40600000</v>
      </c>
      <c r="BO221" s="239"/>
      <c r="BP221" s="239"/>
      <c r="BQ221" s="239" t="s">
        <v>254</v>
      </c>
      <c r="BR221" s="239"/>
      <c r="BS221" s="239" t="s">
        <v>264</v>
      </c>
      <c r="BT221" s="239"/>
    </row>
    <row r="222" spans="1:72" s="69" customFormat="1" ht="84" x14ac:dyDescent="0.25">
      <c r="A222" s="241" t="s">
        <v>530</v>
      </c>
      <c r="B222" s="242" t="s">
        <v>7</v>
      </c>
      <c r="C222" s="242" t="s">
        <v>6</v>
      </c>
      <c r="D222" s="241" t="s">
        <v>267</v>
      </c>
      <c r="E222" s="242" t="s">
        <v>304</v>
      </c>
      <c r="F222" s="242" t="s">
        <v>592</v>
      </c>
      <c r="G222" s="243">
        <v>4302</v>
      </c>
      <c r="H222" s="281" t="s">
        <v>201</v>
      </c>
      <c r="I222" s="281" t="s">
        <v>1317</v>
      </c>
      <c r="J222" s="241" t="s">
        <v>1730</v>
      </c>
      <c r="K222" s="281" t="s">
        <v>1528</v>
      </c>
      <c r="L222" s="242" t="s">
        <v>1135</v>
      </c>
      <c r="M222" s="243">
        <v>4302013</v>
      </c>
      <c r="N222" s="241" t="s">
        <v>1136</v>
      </c>
      <c r="O222" s="243">
        <v>430201300</v>
      </c>
      <c r="P222" s="248">
        <v>0</v>
      </c>
      <c r="Q222" s="247">
        <v>0</v>
      </c>
      <c r="R222" s="221" t="e">
        <f t="shared" si="107"/>
        <v>#DIV/0!</v>
      </c>
      <c r="S222" s="248">
        <v>0</v>
      </c>
      <c r="T222" s="247"/>
      <c r="U222" s="221">
        <f t="shared" si="108"/>
        <v>0</v>
      </c>
      <c r="V222" s="248">
        <v>1</v>
      </c>
      <c r="W222" s="247"/>
      <c r="X222" s="221" t="e">
        <f t="shared" si="109"/>
        <v>#DIV/0!</v>
      </c>
      <c r="Y222" s="248">
        <v>0</v>
      </c>
      <c r="Z222" s="247"/>
      <c r="AA222" s="221" t="e">
        <f t="shared" si="110"/>
        <v>#DIV/0!</v>
      </c>
      <c r="AB222" s="247">
        <f t="shared" si="116"/>
        <v>1</v>
      </c>
      <c r="AC222" s="247">
        <f t="shared" si="111"/>
        <v>0</v>
      </c>
      <c r="AD222" s="221">
        <f t="shared" si="112"/>
        <v>0</v>
      </c>
      <c r="AE222" s="242" t="s">
        <v>1826</v>
      </c>
      <c r="AF222" s="249" t="s">
        <v>1204</v>
      </c>
      <c r="AG222" s="249" t="s">
        <v>1204</v>
      </c>
      <c r="AH222" s="241"/>
      <c r="AI222" s="241" t="s">
        <v>1184</v>
      </c>
      <c r="AJ222" s="241"/>
      <c r="AK222" s="250" t="s">
        <v>1826</v>
      </c>
      <c r="AL222" s="250" t="s">
        <v>1204</v>
      </c>
      <c r="AM222" s="251">
        <v>0</v>
      </c>
      <c r="AN222" s="251">
        <v>0</v>
      </c>
      <c r="AO222" s="251">
        <v>0</v>
      </c>
      <c r="AP222" s="251">
        <v>0</v>
      </c>
      <c r="AQ222" s="222" t="e">
        <f t="shared" si="113"/>
        <v>#DIV/0!</v>
      </c>
      <c r="AR222" s="222" t="e">
        <f t="shared" si="114"/>
        <v>#DIV/0!</v>
      </c>
      <c r="AS222" s="241"/>
      <c r="AT222" s="252"/>
      <c r="AU222" s="241"/>
      <c r="AV222" s="241"/>
      <c r="AW222" s="241"/>
      <c r="AX222" s="251">
        <v>0</v>
      </c>
      <c r="AY222" s="251">
        <v>0</v>
      </c>
      <c r="AZ222" s="251">
        <v>0</v>
      </c>
      <c r="BA222" s="251">
        <v>0</v>
      </c>
      <c r="BB222" s="251">
        <v>0</v>
      </c>
      <c r="BC222" s="251">
        <v>0</v>
      </c>
      <c r="BD222" s="251">
        <v>0</v>
      </c>
      <c r="BE222" s="251">
        <v>0</v>
      </c>
      <c r="BF222" s="251">
        <v>0</v>
      </c>
      <c r="BG222" s="251">
        <v>0</v>
      </c>
      <c r="BH222" s="251">
        <v>0</v>
      </c>
      <c r="BI222" s="251">
        <v>0</v>
      </c>
      <c r="BJ222" s="251">
        <v>0</v>
      </c>
      <c r="BK222" s="251">
        <v>0</v>
      </c>
      <c r="BL222" s="251">
        <v>0</v>
      </c>
      <c r="BM222" s="251">
        <v>0</v>
      </c>
      <c r="BN222" s="251">
        <f t="shared" si="115"/>
        <v>0</v>
      </c>
      <c r="BO222" s="87"/>
      <c r="BP222" s="87"/>
      <c r="BQ222" s="87" t="s">
        <v>254</v>
      </c>
      <c r="BR222" s="87"/>
      <c r="BS222" s="87" t="s">
        <v>289</v>
      </c>
      <c r="BT222" s="87"/>
    </row>
    <row r="223" spans="1:72" s="69" customFormat="1" ht="60" x14ac:dyDescent="0.25">
      <c r="A223" s="87" t="s">
        <v>531</v>
      </c>
      <c r="B223" s="88" t="s">
        <v>7</v>
      </c>
      <c r="C223" s="88" t="s">
        <v>6</v>
      </c>
      <c r="D223" s="87" t="s">
        <v>267</v>
      </c>
      <c r="E223" s="88" t="s">
        <v>304</v>
      </c>
      <c r="F223" s="88" t="s">
        <v>592</v>
      </c>
      <c r="G223" s="89">
        <v>4302</v>
      </c>
      <c r="H223" s="90" t="s">
        <v>201</v>
      </c>
      <c r="I223" s="90" t="s">
        <v>803</v>
      </c>
      <c r="J223" s="87" t="s">
        <v>1731</v>
      </c>
      <c r="K223" s="87" t="s">
        <v>1529</v>
      </c>
      <c r="L223" s="88" t="s">
        <v>1137</v>
      </c>
      <c r="M223" s="89">
        <v>4302014</v>
      </c>
      <c r="N223" s="87" t="s">
        <v>1138</v>
      </c>
      <c r="O223" s="89">
        <v>430201400</v>
      </c>
      <c r="P223" s="91">
        <v>0.2</v>
      </c>
      <c r="Q223" s="282">
        <v>0</v>
      </c>
      <c r="R223" s="226">
        <f t="shared" si="107"/>
        <v>0</v>
      </c>
      <c r="S223" s="91">
        <v>0.8</v>
      </c>
      <c r="T223" s="282"/>
      <c r="U223" s="226">
        <f t="shared" si="108"/>
        <v>0</v>
      </c>
      <c r="V223" s="91">
        <v>0</v>
      </c>
      <c r="W223" s="282"/>
      <c r="X223" s="226">
        <f t="shared" si="109"/>
        <v>0</v>
      </c>
      <c r="Y223" s="91">
        <v>0</v>
      </c>
      <c r="Z223" s="282"/>
      <c r="AA223" s="226">
        <f t="shared" si="110"/>
        <v>0</v>
      </c>
      <c r="AB223" s="282">
        <f t="shared" si="116"/>
        <v>1</v>
      </c>
      <c r="AC223" s="282">
        <f t="shared" si="111"/>
        <v>0</v>
      </c>
      <c r="AD223" s="226">
        <f t="shared" si="112"/>
        <v>0</v>
      </c>
      <c r="AE223" s="87" t="s">
        <v>2137</v>
      </c>
      <c r="AF223" s="87" t="s">
        <v>2086</v>
      </c>
      <c r="AG223" s="92">
        <v>2024686550043</v>
      </c>
      <c r="AH223" s="87"/>
      <c r="AI223" s="87" t="s">
        <v>1184</v>
      </c>
      <c r="AJ223" s="87"/>
      <c r="AK223" s="93" t="s">
        <v>178</v>
      </c>
      <c r="AL223" s="93" t="s">
        <v>178</v>
      </c>
      <c r="AM223" s="94">
        <v>6300862501</v>
      </c>
      <c r="AN223" s="94">
        <v>0</v>
      </c>
      <c r="AO223" s="94">
        <v>0</v>
      </c>
      <c r="AP223" s="94">
        <v>0</v>
      </c>
      <c r="AQ223" s="24">
        <f t="shared" si="113"/>
        <v>0</v>
      </c>
      <c r="AR223" s="24">
        <f t="shared" si="114"/>
        <v>0</v>
      </c>
      <c r="AS223" s="87"/>
      <c r="AT223" s="95"/>
      <c r="AU223" s="87"/>
      <c r="AV223" s="87"/>
      <c r="AW223" s="87"/>
      <c r="AX223" s="94">
        <v>0</v>
      </c>
      <c r="AY223" s="94">
        <v>0</v>
      </c>
      <c r="AZ223" s="94">
        <v>0</v>
      </c>
      <c r="BA223" s="94">
        <v>0</v>
      </c>
      <c r="BB223" s="94">
        <v>0</v>
      </c>
      <c r="BC223" s="94">
        <v>0</v>
      </c>
      <c r="BD223" s="94">
        <v>0</v>
      </c>
      <c r="BE223" s="94">
        <v>0</v>
      </c>
      <c r="BF223" s="94">
        <v>0</v>
      </c>
      <c r="BG223" s="94">
        <v>0</v>
      </c>
      <c r="BH223" s="94">
        <v>0</v>
      </c>
      <c r="BI223" s="94">
        <v>0</v>
      </c>
      <c r="BJ223" s="94">
        <v>6300862501</v>
      </c>
      <c r="BK223" s="94">
        <v>0</v>
      </c>
      <c r="BL223" s="94">
        <v>0</v>
      </c>
      <c r="BM223" s="94">
        <v>0</v>
      </c>
      <c r="BN223" s="94">
        <f t="shared" si="115"/>
        <v>6300862501</v>
      </c>
      <c r="BO223" s="87"/>
      <c r="BP223" s="87"/>
      <c r="BQ223" s="87" t="s">
        <v>254</v>
      </c>
      <c r="BR223" s="87"/>
      <c r="BS223" s="87" t="s">
        <v>289</v>
      </c>
      <c r="BT223" s="87"/>
    </row>
    <row r="224" spans="1:72" s="83" customFormat="1" ht="72" x14ac:dyDescent="0.25">
      <c r="A224" s="60" t="s">
        <v>532</v>
      </c>
      <c r="B224" s="60" t="s">
        <v>13</v>
      </c>
      <c r="C224" s="60" t="s">
        <v>1204</v>
      </c>
      <c r="D224" s="60" t="s">
        <v>272</v>
      </c>
      <c r="E224" s="60" t="s">
        <v>281</v>
      </c>
      <c r="F224" s="60" t="s">
        <v>593</v>
      </c>
      <c r="G224" s="62">
        <v>2301</v>
      </c>
      <c r="H224" s="63" t="s">
        <v>201</v>
      </c>
      <c r="I224" s="60" t="s">
        <v>804</v>
      </c>
      <c r="J224" s="60" t="s">
        <v>1732</v>
      </c>
      <c r="K224" s="60" t="s">
        <v>1530</v>
      </c>
      <c r="L224" s="60" t="s">
        <v>1139</v>
      </c>
      <c r="M224" s="62">
        <v>2301076</v>
      </c>
      <c r="N224" s="60" t="s">
        <v>1140</v>
      </c>
      <c r="O224" s="62">
        <v>230107600</v>
      </c>
      <c r="P224" s="112">
        <v>1</v>
      </c>
      <c r="Q224" s="313">
        <v>0.1</v>
      </c>
      <c r="R224" s="219">
        <f t="shared" si="107"/>
        <v>0.1</v>
      </c>
      <c r="S224" s="112">
        <v>1</v>
      </c>
      <c r="T224" s="313"/>
      <c r="U224" s="219">
        <f t="shared" si="108"/>
        <v>0</v>
      </c>
      <c r="V224" s="112">
        <v>1</v>
      </c>
      <c r="W224" s="313"/>
      <c r="X224" s="219">
        <f t="shared" si="109"/>
        <v>0</v>
      </c>
      <c r="Y224" s="112">
        <v>1</v>
      </c>
      <c r="Z224" s="313"/>
      <c r="AA224" s="219">
        <f t="shared" si="110"/>
        <v>0</v>
      </c>
      <c r="AB224" s="112">
        <f t="shared" si="116"/>
        <v>4</v>
      </c>
      <c r="AC224" s="238">
        <f t="shared" si="111"/>
        <v>0.1</v>
      </c>
      <c r="AD224" s="219">
        <f t="shared" si="112"/>
        <v>2.5000000000000001E-2</v>
      </c>
      <c r="AE224" s="60" t="s">
        <v>1296</v>
      </c>
      <c r="AF224" s="65" t="s">
        <v>95</v>
      </c>
      <c r="AG224" s="65" t="s">
        <v>2177</v>
      </c>
      <c r="AH224" s="60" t="s">
        <v>1874</v>
      </c>
      <c r="AI224" s="60" t="s">
        <v>1297</v>
      </c>
      <c r="AJ224" s="60"/>
      <c r="AK224" s="66" t="s">
        <v>1869</v>
      </c>
      <c r="AL224" s="66" t="s">
        <v>2131</v>
      </c>
      <c r="AM224" s="67">
        <v>25000000</v>
      </c>
      <c r="AN224" s="67">
        <v>0</v>
      </c>
      <c r="AO224" s="67">
        <v>0</v>
      </c>
      <c r="AP224" s="67">
        <v>0</v>
      </c>
      <c r="AQ224" s="22">
        <f t="shared" si="113"/>
        <v>0</v>
      </c>
      <c r="AR224" s="22">
        <f t="shared" si="114"/>
        <v>0</v>
      </c>
      <c r="AS224" s="60" t="s">
        <v>1872</v>
      </c>
      <c r="AT224" s="68"/>
      <c r="AU224" s="60"/>
      <c r="AV224" s="60"/>
      <c r="AW224" s="60"/>
      <c r="AX224" s="67">
        <v>0</v>
      </c>
      <c r="AY224" s="67">
        <v>0</v>
      </c>
      <c r="AZ224" s="67">
        <v>0</v>
      </c>
      <c r="BA224" s="67">
        <v>0</v>
      </c>
      <c r="BB224" s="67">
        <v>0</v>
      </c>
      <c r="BC224" s="67">
        <v>0</v>
      </c>
      <c r="BD224" s="67">
        <v>0</v>
      </c>
      <c r="BE224" s="67">
        <v>0</v>
      </c>
      <c r="BF224" s="67">
        <v>0</v>
      </c>
      <c r="BG224" s="67">
        <v>0</v>
      </c>
      <c r="BH224" s="67">
        <v>0</v>
      </c>
      <c r="BI224" s="67">
        <v>0</v>
      </c>
      <c r="BJ224" s="67">
        <v>0</v>
      </c>
      <c r="BK224" s="67">
        <v>0</v>
      </c>
      <c r="BL224" s="67">
        <v>0</v>
      </c>
      <c r="BM224" s="67">
        <v>25000000</v>
      </c>
      <c r="BN224" s="67">
        <f t="shared" si="115"/>
        <v>25000000</v>
      </c>
      <c r="BO224" s="239" t="s">
        <v>259</v>
      </c>
      <c r="BP224" s="239" t="s">
        <v>1298</v>
      </c>
      <c r="BQ224" s="239" t="s">
        <v>260</v>
      </c>
      <c r="BR224" s="239" t="s">
        <v>281</v>
      </c>
      <c r="BS224" s="239" t="s">
        <v>270</v>
      </c>
      <c r="BT224" s="239" t="s">
        <v>1299</v>
      </c>
    </row>
    <row r="225" spans="1:72" s="69" customFormat="1" ht="48" x14ac:dyDescent="0.25">
      <c r="A225" s="60" t="s">
        <v>533</v>
      </c>
      <c r="B225" s="60" t="s">
        <v>13</v>
      </c>
      <c r="C225" s="60" t="s">
        <v>1204</v>
      </c>
      <c r="D225" s="60" t="s">
        <v>272</v>
      </c>
      <c r="E225" s="60" t="s">
        <v>281</v>
      </c>
      <c r="F225" s="60" t="s">
        <v>593</v>
      </c>
      <c r="G225" s="62">
        <v>2301</v>
      </c>
      <c r="H225" s="63" t="s">
        <v>201</v>
      </c>
      <c r="I225" s="60" t="s">
        <v>805</v>
      </c>
      <c r="J225" s="60" t="s">
        <v>1733</v>
      </c>
      <c r="K225" s="60" t="s">
        <v>1531</v>
      </c>
      <c r="L225" s="60" t="s">
        <v>1141</v>
      </c>
      <c r="M225" s="62">
        <v>2301079</v>
      </c>
      <c r="N225" s="60" t="s">
        <v>1142</v>
      </c>
      <c r="O225" s="62">
        <v>230107900</v>
      </c>
      <c r="P225" s="112">
        <v>0</v>
      </c>
      <c r="Q225" s="313">
        <v>0</v>
      </c>
      <c r="R225" s="219" t="e">
        <f t="shared" si="107"/>
        <v>#DIV/0!</v>
      </c>
      <c r="S225" s="112">
        <v>2</v>
      </c>
      <c r="T225" s="313"/>
      <c r="U225" s="219">
        <f t="shared" si="108"/>
        <v>0</v>
      </c>
      <c r="V225" s="112">
        <v>1</v>
      </c>
      <c r="W225" s="313"/>
      <c r="X225" s="219" t="e">
        <f t="shared" si="109"/>
        <v>#DIV/0!</v>
      </c>
      <c r="Y225" s="112">
        <v>0</v>
      </c>
      <c r="Z225" s="313"/>
      <c r="AA225" s="219">
        <f t="shared" si="110"/>
        <v>0</v>
      </c>
      <c r="AB225" s="112">
        <f t="shared" si="116"/>
        <v>3</v>
      </c>
      <c r="AC225" s="238">
        <f t="shared" si="111"/>
        <v>0</v>
      </c>
      <c r="AD225" s="219">
        <f t="shared" si="112"/>
        <v>0</v>
      </c>
      <c r="AE225" s="60" t="s">
        <v>1296</v>
      </c>
      <c r="AF225" s="65" t="s">
        <v>95</v>
      </c>
      <c r="AG225" s="65" t="s">
        <v>2177</v>
      </c>
      <c r="AH225" s="60" t="s">
        <v>1875</v>
      </c>
      <c r="AI225" s="60" t="s">
        <v>1297</v>
      </c>
      <c r="AJ225" s="60"/>
      <c r="AK225" s="66" t="s">
        <v>1870</v>
      </c>
      <c r="AL225" s="66" t="s">
        <v>2131</v>
      </c>
      <c r="AM225" s="67">
        <v>25000000</v>
      </c>
      <c r="AN225" s="67">
        <v>0</v>
      </c>
      <c r="AO225" s="67">
        <v>0</v>
      </c>
      <c r="AP225" s="67">
        <v>0</v>
      </c>
      <c r="AQ225" s="22">
        <f t="shared" si="113"/>
        <v>0</v>
      </c>
      <c r="AR225" s="22">
        <f t="shared" si="114"/>
        <v>0</v>
      </c>
      <c r="AS225" s="60" t="s">
        <v>1873</v>
      </c>
      <c r="AT225" s="68"/>
      <c r="AU225" s="60"/>
      <c r="AV225" s="60"/>
      <c r="AW225" s="60"/>
      <c r="AX225" s="67">
        <v>0</v>
      </c>
      <c r="AY225" s="67">
        <v>0</v>
      </c>
      <c r="AZ225" s="67">
        <v>0</v>
      </c>
      <c r="BA225" s="67">
        <v>0</v>
      </c>
      <c r="BB225" s="67">
        <v>0</v>
      </c>
      <c r="BC225" s="67">
        <v>0</v>
      </c>
      <c r="BD225" s="67">
        <v>0</v>
      </c>
      <c r="BE225" s="67">
        <v>0</v>
      </c>
      <c r="BF225" s="67">
        <v>0</v>
      </c>
      <c r="BG225" s="67">
        <v>0</v>
      </c>
      <c r="BH225" s="67">
        <v>0</v>
      </c>
      <c r="BI225" s="67">
        <v>0</v>
      </c>
      <c r="BJ225" s="67">
        <v>0</v>
      </c>
      <c r="BK225" s="67">
        <v>0</v>
      </c>
      <c r="BL225" s="67">
        <v>0</v>
      </c>
      <c r="BM225" s="67">
        <v>25000000</v>
      </c>
      <c r="BN225" s="67">
        <f t="shared" si="115"/>
        <v>25000000</v>
      </c>
      <c r="BO225" s="239" t="s">
        <v>259</v>
      </c>
      <c r="BP225" s="239" t="s">
        <v>1298</v>
      </c>
      <c r="BQ225" s="239" t="s">
        <v>260</v>
      </c>
      <c r="BR225" s="239" t="s">
        <v>281</v>
      </c>
      <c r="BS225" s="239" t="s">
        <v>270</v>
      </c>
      <c r="BT225" s="239" t="s">
        <v>1300</v>
      </c>
    </row>
    <row r="226" spans="1:72" s="69" customFormat="1" ht="108" x14ac:dyDescent="0.25">
      <c r="A226" s="60" t="s">
        <v>534</v>
      </c>
      <c r="B226" s="60" t="s">
        <v>13</v>
      </c>
      <c r="C226" s="60" t="s">
        <v>1204</v>
      </c>
      <c r="D226" s="60" t="s">
        <v>272</v>
      </c>
      <c r="E226" s="60" t="s">
        <v>281</v>
      </c>
      <c r="F226" s="139" t="s">
        <v>94</v>
      </c>
      <c r="G226" s="62">
        <v>2302</v>
      </c>
      <c r="H226" s="60" t="s">
        <v>201</v>
      </c>
      <c r="I226" s="60" t="s">
        <v>1188</v>
      </c>
      <c r="J226" s="60" t="s">
        <v>1734</v>
      </c>
      <c r="K226" s="60" t="s">
        <v>1532</v>
      </c>
      <c r="L226" s="60" t="s">
        <v>1143</v>
      </c>
      <c r="M226" s="62">
        <v>2302024</v>
      </c>
      <c r="N226" s="60" t="s">
        <v>1144</v>
      </c>
      <c r="O226" s="62">
        <v>230202400</v>
      </c>
      <c r="P226" s="112">
        <v>1</v>
      </c>
      <c r="Q226" s="313">
        <v>0.3</v>
      </c>
      <c r="R226" s="219">
        <f t="shared" si="107"/>
        <v>0.3</v>
      </c>
      <c r="S226" s="112">
        <v>1</v>
      </c>
      <c r="T226" s="313"/>
      <c r="U226" s="219">
        <f t="shared" si="108"/>
        <v>0</v>
      </c>
      <c r="V226" s="112">
        <v>1</v>
      </c>
      <c r="W226" s="313"/>
      <c r="X226" s="219">
        <f t="shared" si="109"/>
        <v>0</v>
      </c>
      <c r="Y226" s="112">
        <v>1</v>
      </c>
      <c r="Z226" s="313"/>
      <c r="AA226" s="219">
        <f t="shared" si="110"/>
        <v>0</v>
      </c>
      <c r="AB226" s="112">
        <f t="shared" si="116"/>
        <v>4</v>
      </c>
      <c r="AC226" s="238">
        <f t="shared" si="111"/>
        <v>0.3</v>
      </c>
      <c r="AD226" s="219">
        <f t="shared" si="112"/>
        <v>7.4999999999999997E-2</v>
      </c>
      <c r="AE226" s="60" t="s">
        <v>1296</v>
      </c>
      <c r="AF226" s="65" t="s">
        <v>95</v>
      </c>
      <c r="AG226" s="65" t="s">
        <v>2177</v>
      </c>
      <c r="AH226" s="60" t="s">
        <v>1876</v>
      </c>
      <c r="AI226" s="60" t="s">
        <v>1297</v>
      </c>
      <c r="AJ226" s="60"/>
      <c r="AK226" s="66" t="s">
        <v>179</v>
      </c>
      <c r="AL226" s="66" t="s">
        <v>1795</v>
      </c>
      <c r="AM226" s="67">
        <v>44000000</v>
      </c>
      <c r="AN226" s="67">
        <v>0</v>
      </c>
      <c r="AO226" s="67">
        <v>0</v>
      </c>
      <c r="AP226" s="67">
        <v>0</v>
      </c>
      <c r="AQ226" s="22">
        <f t="shared" si="113"/>
        <v>0</v>
      </c>
      <c r="AR226" s="22">
        <f t="shared" si="114"/>
        <v>0</v>
      </c>
      <c r="AS226" s="60" t="s">
        <v>1871</v>
      </c>
      <c r="AT226" s="68"/>
      <c r="AU226" s="60"/>
      <c r="AV226" s="60"/>
      <c r="AW226" s="60"/>
      <c r="AX226" s="67">
        <v>44000000</v>
      </c>
      <c r="AY226" s="67">
        <v>0</v>
      </c>
      <c r="AZ226" s="67">
        <v>0</v>
      </c>
      <c r="BA226" s="67">
        <v>0</v>
      </c>
      <c r="BB226" s="67">
        <v>0</v>
      </c>
      <c r="BC226" s="67">
        <v>0</v>
      </c>
      <c r="BD226" s="67">
        <v>0</v>
      </c>
      <c r="BE226" s="67">
        <v>0</v>
      </c>
      <c r="BF226" s="67">
        <v>0</v>
      </c>
      <c r="BG226" s="67">
        <v>0</v>
      </c>
      <c r="BH226" s="67">
        <v>0</v>
      </c>
      <c r="BI226" s="67">
        <v>0</v>
      </c>
      <c r="BJ226" s="67">
        <v>0</v>
      </c>
      <c r="BK226" s="67">
        <v>0</v>
      </c>
      <c r="BL226" s="67">
        <v>0</v>
      </c>
      <c r="BM226" s="67">
        <v>0</v>
      </c>
      <c r="BN226" s="67">
        <f t="shared" si="115"/>
        <v>44000000</v>
      </c>
      <c r="BO226" s="239" t="s">
        <v>275</v>
      </c>
      <c r="BP226" s="239" t="s">
        <v>1260</v>
      </c>
      <c r="BQ226" s="239" t="s">
        <v>260</v>
      </c>
      <c r="BR226" s="239" t="s">
        <v>281</v>
      </c>
      <c r="BS226" s="239" t="s">
        <v>305</v>
      </c>
      <c r="BT226" s="239" t="s">
        <v>1204</v>
      </c>
    </row>
    <row r="227" spans="1:72" s="96" customFormat="1" ht="84" x14ac:dyDescent="0.25">
      <c r="A227" s="241" t="s">
        <v>535</v>
      </c>
      <c r="B227" s="241" t="s">
        <v>13</v>
      </c>
      <c r="C227" s="241" t="s">
        <v>1204</v>
      </c>
      <c r="D227" s="241" t="s">
        <v>272</v>
      </c>
      <c r="E227" s="241" t="s">
        <v>298</v>
      </c>
      <c r="F227" s="241" t="s">
        <v>594</v>
      </c>
      <c r="G227" s="243">
        <v>3906</v>
      </c>
      <c r="H227" s="241" t="s">
        <v>201</v>
      </c>
      <c r="I227" s="241" t="s">
        <v>806</v>
      </c>
      <c r="J227" s="241" t="s">
        <v>1735</v>
      </c>
      <c r="K227" s="241" t="s">
        <v>1533</v>
      </c>
      <c r="L227" s="241" t="s">
        <v>1145</v>
      </c>
      <c r="M227" s="243">
        <v>3906011</v>
      </c>
      <c r="N227" s="241" t="s">
        <v>1146</v>
      </c>
      <c r="O227" s="243">
        <v>390601100</v>
      </c>
      <c r="P227" s="248">
        <v>0</v>
      </c>
      <c r="Q227" s="247">
        <v>0</v>
      </c>
      <c r="R227" s="221" t="e">
        <f t="shared" si="107"/>
        <v>#DIV/0!</v>
      </c>
      <c r="S227" s="311">
        <v>0</v>
      </c>
      <c r="T227" s="247"/>
      <c r="U227" s="221">
        <f t="shared" si="108"/>
        <v>0</v>
      </c>
      <c r="V227" s="311">
        <v>1</v>
      </c>
      <c r="W227" s="247"/>
      <c r="X227" s="221" t="e">
        <f t="shared" si="109"/>
        <v>#DIV/0!</v>
      </c>
      <c r="Y227" s="311">
        <v>1</v>
      </c>
      <c r="Z227" s="247"/>
      <c r="AA227" s="221" t="e">
        <f t="shared" si="110"/>
        <v>#DIV/0!</v>
      </c>
      <c r="AB227" s="248">
        <v>1</v>
      </c>
      <c r="AC227" s="247">
        <f t="shared" si="111"/>
        <v>0</v>
      </c>
      <c r="AD227" s="221">
        <f t="shared" si="112"/>
        <v>0</v>
      </c>
      <c r="AE227" s="242" t="s">
        <v>1826</v>
      </c>
      <c r="AF227" s="249" t="s">
        <v>1204</v>
      </c>
      <c r="AG227" s="249" t="s">
        <v>1204</v>
      </c>
      <c r="AH227" s="241"/>
      <c r="AI227" s="241" t="s">
        <v>1297</v>
      </c>
      <c r="AJ227" s="241"/>
      <c r="AK227" s="250" t="s">
        <v>1826</v>
      </c>
      <c r="AL227" s="250" t="s">
        <v>1204</v>
      </c>
      <c r="AM227" s="251">
        <v>0</v>
      </c>
      <c r="AN227" s="251">
        <v>0</v>
      </c>
      <c r="AO227" s="251">
        <v>0</v>
      </c>
      <c r="AP227" s="251">
        <v>0</v>
      </c>
      <c r="AQ227" s="222" t="e">
        <f t="shared" si="113"/>
        <v>#DIV/0!</v>
      </c>
      <c r="AR227" s="222" t="e">
        <f t="shared" si="114"/>
        <v>#DIV/0!</v>
      </c>
      <c r="AS227" s="241"/>
      <c r="AT227" s="252"/>
      <c r="AU227" s="241"/>
      <c r="AV227" s="241"/>
      <c r="AW227" s="241"/>
      <c r="AX227" s="251">
        <v>0</v>
      </c>
      <c r="AY227" s="251">
        <v>0</v>
      </c>
      <c r="AZ227" s="251">
        <v>0</v>
      </c>
      <c r="BA227" s="251">
        <v>0</v>
      </c>
      <c r="BB227" s="251">
        <v>0</v>
      </c>
      <c r="BC227" s="251">
        <v>0</v>
      </c>
      <c r="BD227" s="251">
        <v>0</v>
      </c>
      <c r="BE227" s="251">
        <v>0</v>
      </c>
      <c r="BF227" s="251">
        <v>0</v>
      </c>
      <c r="BG227" s="251">
        <v>0</v>
      </c>
      <c r="BH227" s="251">
        <v>0</v>
      </c>
      <c r="BI227" s="251">
        <v>0</v>
      </c>
      <c r="BJ227" s="251">
        <v>0</v>
      </c>
      <c r="BK227" s="251">
        <v>0</v>
      </c>
      <c r="BL227" s="251">
        <v>0</v>
      </c>
      <c r="BM227" s="251">
        <v>0</v>
      </c>
      <c r="BN227" s="251">
        <f t="shared" si="115"/>
        <v>0</v>
      </c>
      <c r="BO227" s="253"/>
      <c r="BP227" s="253"/>
      <c r="BQ227" s="253" t="s">
        <v>260</v>
      </c>
      <c r="BR227" s="253" t="s">
        <v>298</v>
      </c>
      <c r="BS227" s="328" t="s">
        <v>270</v>
      </c>
      <c r="BT227" s="253"/>
    </row>
    <row r="228" spans="1:72" s="69" customFormat="1" ht="48" x14ac:dyDescent="0.25">
      <c r="A228" s="60" t="s">
        <v>536</v>
      </c>
      <c r="B228" s="61" t="s">
        <v>7</v>
      </c>
      <c r="C228" s="60" t="s">
        <v>14</v>
      </c>
      <c r="D228" s="60" t="s">
        <v>272</v>
      </c>
      <c r="E228" s="61" t="s">
        <v>306</v>
      </c>
      <c r="F228" s="61" t="s">
        <v>595</v>
      </c>
      <c r="G228" s="62">
        <v>4502</v>
      </c>
      <c r="H228" s="63" t="s">
        <v>201</v>
      </c>
      <c r="I228" s="60" t="s">
        <v>807</v>
      </c>
      <c r="J228" s="60" t="s">
        <v>1736</v>
      </c>
      <c r="K228" s="60" t="s">
        <v>1534</v>
      </c>
      <c r="L228" s="60" t="s">
        <v>73</v>
      </c>
      <c r="M228" s="62">
        <v>4502001</v>
      </c>
      <c r="N228" s="60" t="s">
        <v>1147</v>
      </c>
      <c r="O228" s="62">
        <v>450200100</v>
      </c>
      <c r="P228" s="64">
        <v>1</v>
      </c>
      <c r="Q228" s="238">
        <v>0.3</v>
      </c>
      <c r="R228" s="219">
        <f t="shared" ref="R228:R234" si="117">Q228/P228</f>
        <v>0.3</v>
      </c>
      <c r="S228" s="64">
        <v>1</v>
      </c>
      <c r="T228" s="238"/>
      <c r="U228" s="219">
        <f t="shared" ref="U228:U234" si="118">T228/M228</f>
        <v>0</v>
      </c>
      <c r="V228" s="64">
        <v>1</v>
      </c>
      <c r="W228" s="238"/>
      <c r="X228" s="219">
        <f t="shared" ref="X228:X234" si="119">W228/P228</f>
        <v>0</v>
      </c>
      <c r="Y228" s="64">
        <v>1</v>
      </c>
      <c r="Z228" s="238"/>
      <c r="AA228" s="219">
        <f t="shared" ref="AA228:AA234" si="120">Z228/S228</f>
        <v>0</v>
      </c>
      <c r="AB228" s="64">
        <v>1</v>
      </c>
      <c r="AC228" s="238">
        <f t="shared" si="111"/>
        <v>0.3</v>
      </c>
      <c r="AD228" s="219">
        <f t="shared" ref="AD228:AD234" si="121">AC228/AB228</f>
        <v>0.3</v>
      </c>
      <c r="AE228" s="60" t="s">
        <v>2089</v>
      </c>
      <c r="AF228" s="60" t="s">
        <v>2088</v>
      </c>
      <c r="AG228" s="65" t="s">
        <v>2177</v>
      </c>
      <c r="AH228" s="60" t="s">
        <v>2029</v>
      </c>
      <c r="AI228" s="60" t="s">
        <v>1215</v>
      </c>
      <c r="AJ228" s="60"/>
      <c r="AK228" s="66" t="s">
        <v>2027</v>
      </c>
      <c r="AL228" s="66" t="s">
        <v>1795</v>
      </c>
      <c r="AM228" s="67">
        <v>20000000</v>
      </c>
      <c r="AN228" s="67">
        <v>0</v>
      </c>
      <c r="AO228" s="67">
        <v>0</v>
      </c>
      <c r="AP228" s="67">
        <v>0</v>
      </c>
      <c r="AQ228" s="22">
        <f>AP228/AM228</f>
        <v>0</v>
      </c>
      <c r="AR228" s="22">
        <f>AN228/AM228</f>
        <v>0</v>
      </c>
      <c r="AS228" s="60" t="s">
        <v>2030</v>
      </c>
      <c r="AT228" s="68"/>
      <c r="AU228" s="60"/>
      <c r="AV228" s="60"/>
      <c r="AW228" s="60"/>
      <c r="AX228" s="67">
        <v>20000000</v>
      </c>
      <c r="AY228" s="67">
        <v>0</v>
      </c>
      <c r="AZ228" s="67">
        <v>0</v>
      </c>
      <c r="BA228" s="67">
        <v>0</v>
      </c>
      <c r="BB228" s="67">
        <v>0</v>
      </c>
      <c r="BC228" s="67">
        <v>0</v>
      </c>
      <c r="BD228" s="67">
        <v>0</v>
      </c>
      <c r="BE228" s="67">
        <v>0</v>
      </c>
      <c r="BF228" s="67">
        <v>0</v>
      </c>
      <c r="BG228" s="67">
        <v>0</v>
      </c>
      <c r="BH228" s="67">
        <v>0</v>
      </c>
      <c r="BI228" s="67">
        <v>0</v>
      </c>
      <c r="BJ228" s="67">
        <v>0</v>
      </c>
      <c r="BK228" s="67">
        <v>0</v>
      </c>
      <c r="BL228" s="67">
        <v>0</v>
      </c>
      <c r="BM228" s="67">
        <v>0</v>
      </c>
      <c r="BN228" s="67">
        <f t="shared" ref="BN228:BN234" si="122">AX228+AY228+AZ228+BA228+BB228+BC228+BD228+BE228+BF228+BG228+BH228+BI228+BJ228+BK228+BL228+BM228</f>
        <v>20000000</v>
      </c>
      <c r="BO228" s="239"/>
      <c r="BP228" s="239"/>
      <c r="BQ228" s="239" t="s">
        <v>254</v>
      </c>
      <c r="BR228" s="239"/>
      <c r="BS228" s="279" t="s">
        <v>305</v>
      </c>
      <c r="BT228" s="239"/>
    </row>
    <row r="229" spans="1:72" s="69" customFormat="1" ht="84" x14ac:dyDescent="0.25">
      <c r="A229" s="60" t="s">
        <v>537</v>
      </c>
      <c r="B229" s="60" t="s">
        <v>14</v>
      </c>
      <c r="C229" s="60" t="s">
        <v>7</v>
      </c>
      <c r="D229" s="60" t="s">
        <v>272</v>
      </c>
      <c r="E229" s="60" t="s">
        <v>306</v>
      </c>
      <c r="F229" s="60" t="s">
        <v>595</v>
      </c>
      <c r="G229" s="62">
        <v>4502</v>
      </c>
      <c r="H229" s="60" t="s">
        <v>201</v>
      </c>
      <c r="I229" s="60" t="s">
        <v>808</v>
      </c>
      <c r="J229" s="60" t="s">
        <v>1737</v>
      </c>
      <c r="K229" s="60" t="s">
        <v>1535</v>
      </c>
      <c r="L229" s="60" t="s">
        <v>73</v>
      </c>
      <c r="M229" s="62">
        <v>4502001</v>
      </c>
      <c r="N229" s="60" t="s">
        <v>1147</v>
      </c>
      <c r="O229" s="62">
        <v>450200100</v>
      </c>
      <c r="P229" s="64">
        <v>10</v>
      </c>
      <c r="Q229" s="238">
        <v>10</v>
      </c>
      <c r="R229" s="219">
        <f t="shared" si="117"/>
        <v>1</v>
      </c>
      <c r="S229" s="64">
        <v>10</v>
      </c>
      <c r="T229" s="238"/>
      <c r="U229" s="219">
        <f t="shared" si="118"/>
        <v>0</v>
      </c>
      <c r="V229" s="64">
        <v>15</v>
      </c>
      <c r="W229" s="238"/>
      <c r="X229" s="219">
        <f t="shared" si="119"/>
        <v>0</v>
      </c>
      <c r="Y229" s="64">
        <v>15</v>
      </c>
      <c r="Z229" s="238"/>
      <c r="AA229" s="219">
        <f t="shared" si="120"/>
        <v>0</v>
      </c>
      <c r="AB229" s="64">
        <f t="shared" ref="AB229:AB237" si="123">P229+S229+V229+Y229</f>
        <v>50</v>
      </c>
      <c r="AC229" s="238">
        <f t="shared" si="111"/>
        <v>10</v>
      </c>
      <c r="AD229" s="219">
        <f t="shared" si="121"/>
        <v>0.2</v>
      </c>
      <c r="AE229" s="60" t="s">
        <v>1998</v>
      </c>
      <c r="AF229" s="60" t="s">
        <v>2065</v>
      </c>
      <c r="AG229" s="65" t="s">
        <v>2177</v>
      </c>
      <c r="AH229" s="60" t="s">
        <v>2036</v>
      </c>
      <c r="AI229" s="60" t="s">
        <v>250</v>
      </c>
      <c r="AJ229" s="60"/>
      <c r="AK229" s="66" t="s">
        <v>2034</v>
      </c>
      <c r="AL229" s="66" t="s">
        <v>1815</v>
      </c>
      <c r="AM229" s="67">
        <v>20000000</v>
      </c>
      <c r="AN229" s="67">
        <v>0</v>
      </c>
      <c r="AO229" s="67">
        <v>0</v>
      </c>
      <c r="AP229" s="67">
        <v>0</v>
      </c>
      <c r="AQ229" s="22">
        <f>AP229/AM229</f>
        <v>0</v>
      </c>
      <c r="AR229" s="22">
        <f>AN229/AM229</f>
        <v>0</v>
      </c>
      <c r="AS229" s="60" t="s">
        <v>2032</v>
      </c>
      <c r="AT229" s="68"/>
      <c r="AU229" s="60"/>
      <c r="AV229" s="60"/>
      <c r="AW229" s="60"/>
      <c r="AX229" s="67">
        <v>0</v>
      </c>
      <c r="AY229" s="67">
        <v>0</v>
      </c>
      <c r="AZ229" s="67">
        <v>0</v>
      </c>
      <c r="BA229" s="67">
        <v>0</v>
      </c>
      <c r="BB229" s="67">
        <v>0</v>
      </c>
      <c r="BC229" s="67">
        <v>0</v>
      </c>
      <c r="BD229" s="67">
        <v>0</v>
      </c>
      <c r="BE229" s="67">
        <v>20000000</v>
      </c>
      <c r="BF229" s="67">
        <v>0</v>
      </c>
      <c r="BG229" s="67">
        <v>0</v>
      </c>
      <c r="BH229" s="67">
        <v>0</v>
      </c>
      <c r="BI229" s="67">
        <v>0</v>
      </c>
      <c r="BJ229" s="67">
        <v>0</v>
      </c>
      <c r="BK229" s="67">
        <v>0</v>
      </c>
      <c r="BL229" s="67">
        <v>0</v>
      </c>
      <c r="BM229" s="67">
        <v>0</v>
      </c>
      <c r="BN229" s="67">
        <f t="shared" si="122"/>
        <v>20000000</v>
      </c>
      <c r="BO229" s="239"/>
      <c r="BP229" s="239"/>
      <c r="BQ229" s="239" t="s">
        <v>254</v>
      </c>
      <c r="BR229" s="239"/>
      <c r="BS229" s="239" t="s">
        <v>252</v>
      </c>
      <c r="BT229" s="239"/>
    </row>
    <row r="230" spans="1:72" s="79" customFormat="1" ht="60" x14ac:dyDescent="0.25">
      <c r="A230" s="70" t="s">
        <v>538</v>
      </c>
      <c r="B230" s="71" t="s">
        <v>7</v>
      </c>
      <c r="C230" s="70" t="s">
        <v>14</v>
      </c>
      <c r="D230" s="70" t="s">
        <v>272</v>
      </c>
      <c r="E230" s="71" t="s">
        <v>306</v>
      </c>
      <c r="F230" s="71" t="s">
        <v>595</v>
      </c>
      <c r="G230" s="72">
        <v>4502</v>
      </c>
      <c r="H230" s="70" t="s">
        <v>201</v>
      </c>
      <c r="I230" s="70" t="s">
        <v>809</v>
      </c>
      <c r="J230" s="70" t="s">
        <v>1738</v>
      </c>
      <c r="K230" s="70" t="s">
        <v>1536</v>
      </c>
      <c r="L230" s="70" t="s">
        <v>1148</v>
      </c>
      <c r="M230" s="72">
        <v>4502002</v>
      </c>
      <c r="N230" s="70" t="s">
        <v>1149</v>
      </c>
      <c r="O230" s="72">
        <v>450200200</v>
      </c>
      <c r="P230" s="97">
        <v>0</v>
      </c>
      <c r="Q230" s="240"/>
      <c r="R230" s="220" t="e">
        <f t="shared" si="117"/>
        <v>#DIV/0!</v>
      </c>
      <c r="S230" s="97">
        <v>1</v>
      </c>
      <c r="T230" s="240"/>
      <c r="U230" s="220">
        <f t="shared" si="118"/>
        <v>0</v>
      </c>
      <c r="V230" s="97">
        <v>1</v>
      </c>
      <c r="W230" s="240"/>
      <c r="X230" s="220" t="e">
        <f t="shared" si="119"/>
        <v>#DIV/0!</v>
      </c>
      <c r="Y230" s="97">
        <v>1</v>
      </c>
      <c r="Z230" s="240"/>
      <c r="AA230" s="220">
        <f t="shared" si="120"/>
        <v>0</v>
      </c>
      <c r="AB230" s="97">
        <f t="shared" si="123"/>
        <v>3</v>
      </c>
      <c r="AC230" s="240">
        <f t="shared" si="111"/>
        <v>0</v>
      </c>
      <c r="AD230" s="220">
        <f t="shared" si="121"/>
        <v>0</v>
      </c>
      <c r="AE230" s="71" t="s">
        <v>2143</v>
      </c>
      <c r="AF230" s="75" t="s">
        <v>1204</v>
      </c>
      <c r="AG230" s="75" t="s">
        <v>1204</v>
      </c>
      <c r="AH230" s="70"/>
      <c r="AI230" s="70" t="s">
        <v>1211</v>
      </c>
      <c r="AJ230" s="70"/>
      <c r="AK230" s="76" t="s">
        <v>2143</v>
      </c>
      <c r="AL230" s="76" t="s">
        <v>1204</v>
      </c>
      <c r="AM230" s="77">
        <v>0</v>
      </c>
      <c r="AN230" s="77">
        <v>0</v>
      </c>
      <c r="AO230" s="77">
        <v>0</v>
      </c>
      <c r="AP230" s="77">
        <v>0</v>
      </c>
      <c r="AQ230" s="23" t="e">
        <f>AP230/AM230</f>
        <v>#DIV/0!</v>
      </c>
      <c r="AR230" s="23" t="e">
        <f>AN230/AM230</f>
        <v>#DIV/0!</v>
      </c>
      <c r="AS230" s="70"/>
      <c r="AT230" s="78"/>
      <c r="AU230" s="70"/>
      <c r="AV230" s="70"/>
      <c r="AW230" s="70"/>
      <c r="AX230" s="77">
        <v>0</v>
      </c>
      <c r="AY230" s="77">
        <v>0</v>
      </c>
      <c r="AZ230" s="77">
        <v>0</v>
      </c>
      <c r="BA230" s="77">
        <v>0</v>
      </c>
      <c r="BB230" s="77">
        <v>0</v>
      </c>
      <c r="BC230" s="77">
        <v>0</v>
      </c>
      <c r="BD230" s="77">
        <v>0</v>
      </c>
      <c r="BE230" s="77">
        <v>0</v>
      </c>
      <c r="BF230" s="77">
        <v>0</v>
      </c>
      <c r="BG230" s="77">
        <v>0</v>
      </c>
      <c r="BH230" s="77">
        <v>0</v>
      </c>
      <c r="BI230" s="77">
        <v>0</v>
      </c>
      <c r="BJ230" s="77">
        <v>0</v>
      </c>
      <c r="BK230" s="77">
        <v>0</v>
      </c>
      <c r="BL230" s="77">
        <v>0</v>
      </c>
      <c r="BM230" s="77">
        <v>0</v>
      </c>
      <c r="BN230" s="77">
        <f t="shared" si="122"/>
        <v>0</v>
      </c>
      <c r="BO230" s="87"/>
      <c r="BP230" s="87"/>
      <c r="BQ230" s="87" t="s">
        <v>254</v>
      </c>
      <c r="BR230" s="87"/>
      <c r="BS230" s="87" t="s">
        <v>289</v>
      </c>
      <c r="BT230" s="87"/>
    </row>
    <row r="231" spans="1:72" s="69" customFormat="1" ht="120" x14ac:dyDescent="0.25">
      <c r="A231" s="60" t="s">
        <v>539</v>
      </c>
      <c r="B231" s="61" t="s">
        <v>7</v>
      </c>
      <c r="C231" s="60" t="s">
        <v>1204</v>
      </c>
      <c r="D231" s="60" t="s">
        <v>272</v>
      </c>
      <c r="E231" s="61" t="s">
        <v>306</v>
      </c>
      <c r="F231" s="61" t="s">
        <v>595</v>
      </c>
      <c r="G231" s="62">
        <v>4502</v>
      </c>
      <c r="H231" s="60" t="s">
        <v>201</v>
      </c>
      <c r="I231" s="60" t="s">
        <v>810</v>
      </c>
      <c r="J231" s="60" t="s">
        <v>1739</v>
      </c>
      <c r="K231" s="60" t="s">
        <v>1537</v>
      </c>
      <c r="L231" s="60" t="s">
        <v>73</v>
      </c>
      <c r="M231" s="62">
        <v>4502001</v>
      </c>
      <c r="N231" s="60" t="s">
        <v>1150</v>
      </c>
      <c r="O231" s="62">
        <v>450200101</v>
      </c>
      <c r="P231" s="64">
        <v>1</v>
      </c>
      <c r="Q231" s="238">
        <v>0</v>
      </c>
      <c r="R231" s="219">
        <f t="shared" si="117"/>
        <v>0</v>
      </c>
      <c r="S231" s="64">
        <v>1</v>
      </c>
      <c r="T231" s="238"/>
      <c r="U231" s="219">
        <f t="shared" si="118"/>
        <v>0</v>
      </c>
      <c r="V231" s="64">
        <v>1</v>
      </c>
      <c r="W231" s="238"/>
      <c r="X231" s="219">
        <f t="shared" si="119"/>
        <v>0</v>
      </c>
      <c r="Y231" s="64">
        <v>1</v>
      </c>
      <c r="Z231" s="238"/>
      <c r="AA231" s="219">
        <f t="shared" si="120"/>
        <v>0</v>
      </c>
      <c r="AB231" s="64">
        <f t="shared" si="123"/>
        <v>4</v>
      </c>
      <c r="AC231" s="238">
        <f t="shared" si="111"/>
        <v>0</v>
      </c>
      <c r="AD231" s="219">
        <f t="shared" si="121"/>
        <v>0</v>
      </c>
      <c r="AE231" s="60" t="s">
        <v>2089</v>
      </c>
      <c r="AF231" s="60" t="s">
        <v>2088</v>
      </c>
      <c r="AG231" s="65" t="s">
        <v>2177</v>
      </c>
      <c r="AH231" s="60" t="s">
        <v>2037</v>
      </c>
      <c r="AI231" s="60" t="s">
        <v>1215</v>
      </c>
      <c r="AJ231" s="60"/>
      <c r="AK231" s="66" t="s">
        <v>2031</v>
      </c>
      <c r="AL231" s="66" t="s">
        <v>1795</v>
      </c>
      <c r="AM231" s="67">
        <v>20000000</v>
      </c>
      <c r="AN231" s="67">
        <v>0</v>
      </c>
      <c r="AO231" s="67">
        <v>0</v>
      </c>
      <c r="AP231" s="67">
        <v>0</v>
      </c>
      <c r="AQ231" s="22">
        <f>AP231/AM231</f>
        <v>0</v>
      </c>
      <c r="AR231" s="22">
        <f>AN231/AM231</f>
        <v>0</v>
      </c>
      <c r="AS231" s="60" t="s">
        <v>2042</v>
      </c>
      <c r="AT231" s="68"/>
      <c r="AU231" s="60"/>
      <c r="AV231" s="60"/>
      <c r="AW231" s="60"/>
      <c r="AX231" s="67">
        <v>20000000</v>
      </c>
      <c r="AY231" s="67">
        <v>0</v>
      </c>
      <c r="AZ231" s="67">
        <v>0</v>
      </c>
      <c r="BA231" s="67">
        <v>0</v>
      </c>
      <c r="BB231" s="67">
        <v>0</v>
      </c>
      <c r="BC231" s="67">
        <v>0</v>
      </c>
      <c r="BD231" s="67">
        <v>0</v>
      </c>
      <c r="BE231" s="67">
        <v>0</v>
      </c>
      <c r="BF231" s="67">
        <v>0</v>
      </c>
      <c r="BG231" s="67">
        <v>0</v>
      </c>
      <c r="BH231" s="67">
        <v>0</v>
      </c>
      <c r="BI231" s="67">
        <v>0</v>
      </c>
      <c r="BJ231" s="67">
        <v>0</v>
      </c>
      <c r="BK231" s="67">
        <v>0</v>
      </c>
      <c r="BL231" s="67">
        <v>0</v>
      </c>
      <c r="BM231" s="67">
        <v>0</v>
      </c>
      <c r="BN231" s="67">
        <f t="shared" si="122"/>
        <v>20000000</v>
      </c>
      <c r="BO231" s="239"/>
      <c r="BP231" s="239"/>
      <c r="BQ231" s="239" t="s">
        <v>254</v>
      </c>
      <c r="BR231" s="239"/>
      <c r="BS231" s="279" t="s">
        <v>305</v>
      </c>
      <c r="BT231" s="239"/>
    </row>
    <row r="232" spans="1:72" s="79" customFormat="1" ht="60" x14ac:dyDescent="0.25">
      <c r="A232" s="60" t="s">
        <v>540</v>
      </c>
      <c r="B232" s="61" t="s">
        <v>14</v>
      </c>
      <c r="C232" s="60" t="s">
        <v>1204</v>
      </c>
      <c r="D232" s="60" t="s">
        <v>272</v>
      </c>
      <c r="E232" s="61" t="s">
        <v>306</v>
      </c>
      <c r="F232" s="61" t="s">
        <v>595</v>
      </c>
      <c r="G232" s="62">
        <v>4502</v>
      </c>
      <c r="H232" s="80" t="s">
        <v>201</v>
      </c>
      <c r="I232" s="80" t="s">
        <v>811</v>
      </c>
      <c r="J232" s="60" t="s">
        <v>1740</v>
      </c>
      <c r="K232" s="80" t="s">
        <v>1538</v>
      </c>
      <c r="L232" s="80" t="s">
        <v>1151</v>
      </c>
      <c r="M232" s="81">
        <v>4502025</v>
      </c>
      <c r="N232" s="80" t="s">
        <v>1152</v>
      </c>
      <c r="O232" s="81">
        <v>450202500</v>
      </c>
      <c r="P232" s="82">
        <v>0</v>
      </c>
      <c r="Q232" s="238"/>
      <c r="R232" s="219" t="e">
        <f t="shared" si="117"/>
        <v>#DIV/0!</v>
      </c>
      <c r="S232" s="64">
        <v>1</v>
      </c>
      <c r="T232" s="238"/>
      <c r="U232" s="219">
        <f t="shared" si="118"/>
        <v>0</v>
      </c>
      <c r="V232" s="64">
        <v>3</v>
      </c>
      <c r="W232" s="238"/>
      <c r="X232" s="219" t="e">
        <f t="shared" si="119"/>
        <v>#DIV/0!</v>
      </c>
      <c r="Y232" s="64">
        <v>1</v>
      </c>
      <c r="Z232" s="238"/>
      <c r="AA232" s="219">
        <f t="shared" si="120"/>
        <v>0</v>
      </c>
      <c r="AB232" s="64">
        <f t="shared" si="123"/>
        <v>5</v>
      </c>
      <c r="AC232" s="238">
        <f>Q232+T232+W232+Z232</f>
        <v>0</v>
      </c>
      <c r="AD232" s="219">
        <f t="shared" si="121"/>
        <v>0</v>
      </c>
      <c r="AE232" s="60" t="s">
        <v>1998</v>
      </c>
      <c r="AF232" s="60" t="s">
        <v>2065</v>
      </c>
      <c r="AG232" s="65" t="s">
        <v>2177</v>
      </c>
      <c r="AH232" s="80" t="s">
        <v>2039</v>
      </c>
      <c r="AI232" s="60" t="s">
        <v>250</v>
      </c>
      <c r="AJ232" s="60"/>
      <c r="AK232" s="66" t="s">
        <v>2038</v>
      </c>
      <c r="AL232" s="66" t="s">
        <v>1795</v>
      </c>
      <c r="AM232" s="67">
        <v>20000000</v>
      </c>
      <c r="AN232" s="67">
        <v>0</v>
      </c>
      <c r="AO232" s="67">
        <v>0</v>
      </c>
      <c r="AP232" s="67">
        <v>0</v>
      </c>
      <c r="AQ232" s="22">
        <f>AP232/AM232</f>
        <v>0</v>
      </c>
      <c r="AR232" s="22">
        <f>AN232/AM232</f>
        <v>0</v>
      </c>
      <c r="AS232" s="60" t="s">
        <v>2041</v>
      </c>
      <c r="AT232" s="68"/>
      <c r="AU232" s="60"/>
      <c r="AV232" s="60"/>
      <c r="AW232" s="60"/>
      <c r="AX232" s="67">
        <v>20000000</v>
      </c>
      <c r="AY232" s="67">
        <v>0</v>
      </c>
      <c r="AZ232" s="67">
        <v>0</v>
      </c>
      <c r="BA232" s="67">
        <v>0</v>
      </c>
      <c r="BB232" s="67">
        <v>0</v>
      </c>
      <c r="BC232" s="67">
        <v>0</v>
      </c>
      <c r="BD232" s="67">
        <v>0</v>
      </c>
      <c r="BE232" s="67">
        <v>0</v>
      </c>
      <c r="BF232" s="67">
        <v>0</v>
      </c>
      <c r="BG232" s="67">
        <v>0</v>
      </c>
      <c r="BH232" s="67">
        <v>0</v>
      </c>
      <c r="BI232" s="67">
        <v>0</v>
      </c>
      <c r="BJ232" s="67">
        <v>0</v>
      </c>
      <c r="BK232" s="67">
        <v>0</v>
      </c>
      <c r="BL232" s="67">
        <v>0</v>
      </c>
      <c r="BM232" s="67">
        <v>0</v>
      </c>
      <c r="BN232" s="67">
        <f t="shared" si="122"/>
        <v>20000000</v>
      </c>
      <c r="BO232" s="239"/>
      <c r="BP232" s="239"/>
      <c r="BQ232" s="239" t="s">
        <v>254</v>
      </c>
      <c r="BR232" s="239"/>
      <c r="BS232" s="239" t="s">
        <v>305</v>
      </c>
      <c r="BT232" s="239"/>
    </row>
    <row r="233" spans="1:72" s="98" customFormat="1" ht="72" x14ac:dyDescent="0.25">
      <c r="A233" s="254" t="s">
        <v>541</v>
      </c>
      <c r="B233" s="255" t="s">
        <v>14</v>
      </c>
      <c r="C233" s="254" t="s">
        <v>1205</v>
      </c>
      <c r="D233" s="254" t="s">
        <v>272</v>
      </c>
      <c r="E233" s="255" t="s">
        <v>306</v>
      </c>
      <c r="F233" s="255" t="s">
        <v>595</v>
      </c>
      <c r="G233" s="256">
        <v>4502</v>
      </c>
      <c r="H233" s="265" t="s">
        <v>200</v>
      </c>
      <c r="I233" s="265" t="s">
        <v>812</v>
      </c>
      <c r="J233" s="254" t="s">
        <v>1748</v>
      </c>
      <c r="K233" s="265" t="s">
        <v>1539</v>
      </c>
      <c r="L233" s="265" t="s">
        <v>1153</v>
      </c>
      <c r="M233" s="266">
        <v>4502033</v>
      </c>
      <c r="N233" s="265" t="s">
        <v>1154</v>
      </c>
      <c r="O233" s="266">
        <v>450203300</v>
      </c>
      <c r="P233" s="267">
        <v>4</v>
      </c>
      <c r="Q233" s="259">
        <v>3</v>
      </c>
      <c r="R233" s="223">
        <f t="shared" si="117"/>
        <v>0.75</v>
      </c>
      <c r="S233" s="267">
        <v>4</v>
      </c>
      <c r="T233" s="259"/>
      <c r="U233" s="223">
        <f t="shared" si="118"/>
        <v>0</v>
      </c>
      <c r="V233" s="267">
        <v>4</v>
      </c>
      <c r="W233" s="259"/>
      <c r="X233" s="223">
        <f t="shared" si="119"/>
        <v>0</v>
      </c>
      <c r="Y233" s="267">
        <v>4</v>
      </c>
      <c r="Z233" s="259"/>
      <c r="AA233" s="223">
        <f t="shared" si="120"/>
        <v>0</v>
      </c>
      <c r="AB233" s="258">
        <f t="shared" si="123"/>
        <v>16</v>
      </c>
      <c r="AC233" s="259">
        <f>Q233+T233+W233+Z233</f>
        <v>3</v>
      </c>
      <c r="AD233" s="223">
        <f t="shared" si="121"/>
        <v>0.1875</v>
      </c>
      <c r="AE233" s="260" t="s">
        <v>200</v>
      </c>
      <c r="AF233" s="260" t="s">
        <v>1204</v>
      </c>
      <c r="AG233" s="260" t="s">
        <v>1204</v>
      </c>
      <c r="AH233" s="254"/>
      <c r="AI233" s="254" t="s">
        <v>250</v>
      </c>
      <c r="AJ233" s="254"/>
      <c r="AK233" s="261" t="s">
        <v>200</v>
      </c>
      <c r="AL233" s="261" t="s">
        <v>1204</v>
      </c>
      <c r="AM233" s="262">
        <v>0</v>
      </c>
      <c r="AN233" s="262">
        <v>0</v>
      </c>
      <c r="AO233" s="262">
        <v>0</v>
      </c>
      <c r="AP233" s="262">
        <v>0</v>
      </c>
      <c r="AQ233" s="263" t="s">
        <v>1204</v>
      </c>
      <c r="AR233" s="263" t="s">
        <v>1204</v>
      </c>
      <c r="AS233" s="254" t="s">
        <v>1204</v>
      </c>
      <c r="AT233" s="264"/>
      <c r="AU233" s="254"/>
      <c r="AV233" s="254"/>
      <c r="AW233" s="254"/>
      <c r="AX233" s="262">
        <v>0</v>
      </c>
      <c r="AY233" s="262">
        <v>0</v>
      </c>
      <c r="AZ233" s="262">
        <v>0</v>
      </c>
      <c r="BA233" s="262">
        <v>0</v>
      </c>
      <c r="BB233" s="262">
        <v>0</v>
      </c>
      <c r="BC233" s="262">
        <v>0</v>
      </c>
      <c r="BD233" s="262">
        <v>0</v>
      </c>
      <c r="BE233" s="262">
        <v>0</v>
      </c>
      <c r="BF233" s="262">
        <v>0</v>
      </c>
      <c r="BG233" s="262">
        <v>0</v>
      </c>
      <c r="BH233" s="262">
        <v>0</v>
      </c>
      <c r="BI233" s="262">
        <v>0</v>
      </c>
      <c r="BJ233" s="262">
        <v>0</v>
      </c>
      <c r="BK233" s="262">
        <v>0</v>
      </c>
      <c r="BL233" s="262">
        <v>0</v>
      </c>
      <c r="BM233" s="262">
        <v>0</v>
      </c>
      <c r="BN233" s="262">
        <f t="shared" si="122"/>
        <v>0</v>
      </c>
      <c r="BO233" s="254"/>
      <c r="BP233" s="254"/>
      <c r="BQ233" s="254" t="s">
        <v>254</v>
      </c>
      <c r="BR233" s="254"/>
      <c r="BS233" s="329" t="s">
        <v>305</v>
      </c>
      <c r="BT233" s="254"/>
    </row>
    <row r="234" spans="1:72" s="69" customFormat="1" ht="96" x14ac:dyDescent="0.25">
      <c r="A234" s="60" t="s">
        <v>542</v>
      </c>
      <c r="B234" s="61" t="s">
        <v>14</v>
      </c>
      <c r="C234" s="60" t="s">
        <v>1204</v>
      </c>
      <c r="D234" s="60" t="s">
        <v>272</v>
      </c>
      <c r="E234" s="61" t="s">
        <v>306</v>
      </c>
      <c r="F234" s="61" t="s">
        <v>595</v>
      </c>
      <c r="G234" s="62">
        <v>4502</v>
      </c>
      <c r="H234" s="80" t="s">
        <v>201</v>
      </c>
      <c r="I234" s="80" t="s">
        <v>813</v>
      </c>
      <c r="J234" s="60" t="s">
        <v>1742</v>
      </c>
      <c r="K234" s="80" t="s">
        <v>1540</v>
      </c>
      <c r="L234" s="80" t="s">
        <v>1155</v>
      </c>
      <c r="M234" s="81">
        <v>4502038</v>
      </c>
      <c r="N234" s="80" t="s">
        <v>1156</v>
      </c>
      <c r="O234" s="81">
        <v>450203800</v>
      </c>
      <c r="P234" s="82">
        <v>1</v>
      </c>
      <c r="Q234" s="238">
        <v>0</v>
      </c>
      <c r="R234" s="219">
        <f t="shared" si="117"/>
        <v>0</v>
      </c>
      <c r="S234" s="82">
        <v>1</v>
      </c>
      <c r="T234" s="238"/>
      <c r="U234" s="219">
        <f t="shared" si="118"/>
        <v>0</v>
      </c>
      <c r="V234" s="82">
        <v>1</v>
      </c>
      <c r="W234" s="238"/>
      <c r="X234" s="219">
        <f t="shared" si="119"/>
        <v>0</v>
      </c>
      <c r="Y234" s="82">
        <v>1</v>
      </c>
      <c r="Z234" s="238"/>
      <c r="AA234" s="219">
        <f t="shared" si="120"/>
        <v>0</v>
      </c>
      <c r="AB234" s="64">
        <f t="shared" si="123"/>
        <v>4</v>
      </c>
      <c r="AC234" s="238">
        <f>Q234+T234+W234+Z234</f>
        <v>0</v>
      </c>
      <c r="AD234" s="219">
        <f t="shared" si="121"/>
        <v>0</v>
      </c>
      <c r="AE234" s="80" t="s">
        <v>2091</v>
      </c>
      <c r="AF234" s="60" t="s">
        <v>2043</v>
      </c>
      <c r="AG234" s="65" t="s">
        <v>2177</v>
      </c>
      <c r="AH234" s="80" t="s">
        <v>2050</v>
      </c>
      <c r="AI234" s="60" t="s">
        <v>1178</v>
      </c>
      <c r="AJ234" s="60"/>
      <c r="AK234" s="66" t="s">
        <v>239</v>
      </c>
      <c r="AL234" s="66" t="s">
        <v>1815</v>
      </c>
      <c r="AM234" s="67">
        <v>30000000</v>
      </c>
      <c r="AN234" s="67">
        <v>0</v>
      </c>
      <c r="AO234" s="67">
        <v>0</v>
      </c>
      <c r="AP234" s="67">
        <v>0</v>
      </c>
      <c r="AQ234" s="22">
        <f>AP234/AM234</f>
        <v>0</v>
      </c>
      <c r="AR234" s="22">
        <f>AN234/AM234</f>
        <v>0</v>
      </c>
      <c r="AS234" s="60" t="s">
        <v>2040</v>
      </c>
      <c r="AT234" s="68"/>
      <c r="AU234" s="60"/>
      <c r="AV234" s="60"/>
      <c r="AW234" s="60"/>
      <c r="AX234" s="67">
        <v>0</v>
      </c>
      <c r="AY234" s="67">
        <v>0</v>
      </c>
      <c r="AZ234" s="67">
        <v>0</v>
      </c>
      <c r="BA234" s="67">
        <v>0</v>
      </c>
      <c r="BB234" s="67">
        <v>0</v>
      </c>
      <c r="BC234" s="67">
        <v>0</v>
      </c>
      <c r="BD234" s="67">
        <v>0</v>
      </c>
      <c r="BE234" s="67">
        <v>30000000</v>
      </c>
      <c r="BF234" s="67">
        <v>0</v>
      </c>
      <c r="BG234" s="67">
        <v>0</v>
      </c>
      <c r="BH234" s="67">
        <v>0</v>
      </c>
      <c r="BI234" s="67">
        <v>0</v>
      </c>
      <c r="BJ234" s="67">
        <v>0</v>
      </c>
      <c r="BK234" s="67">
        <v>0</v>
      </c>
      <c r="BL234" s="67">
        <v>0</v>
      </c>
      <c r="BM234" s="67">
        <v>0</v>
      </c>
      <c r="BN234" s="67">
        <f t="shared" si="122"/>
        <v>30000000</v>
      </c>
      <c r="BO234" s="239"/>
      <c r="BP234" s="239"/>
      <c r="BQ234" s="239" t="s">
        <v>254</v>
      </c>
      <c r="BR234" s="239"/>
      <c r="BS234" s="239" t="s">
        <v>292</v>
      </c>
      <c r="BT234" s="239"/>
    </row>
    <row r="235" spans="1:72" s="98" customFormat="1" ht="72" x14ac:dyDescent="0.25">
      <c r="A235" s="254" t="s">
        <v>543</v>
      </c>
      <c r="B235" s="255" t="s">
        <v>14</v>
      </c>
      <c r="C235" s="254" t="s">
        <v>1204</v>
      </c>
      <c r="D235" s="254" t="s">
        <v>272</v>
      </c>
      <c r="E235" s="255" t="s">
        <v>306</v>
      </c>
      <c r="F235" s="255" t="s">
        <v>595</v>
      </c>
      <c r="G235" s="256">
        <v>4502</v>
      </c>
      <c r="H235" s="265" t="s">
        <v>200</v>
      </c>
      <c r="I235" s="265" t="s">
        <v>814</v>
      </c>
      <c r="J235" s="254" t="s">
        <v>1741</v>
      </c>
      <c r="K235" s="265" t="s">
        <v>1541</v>
      </c>
      <c r="L235" s="265" t="s">
        <v>1155</v>
      </c>
      <c r="M235" s="266">
        <v>4502038</v>
      </c>
      <c r="N235" s="265" t="s">
        <v>1157</v>
      </c>
      <c r="O235" s="266">
        <v>450203801</v>
      </c>
      <c r="P235" s="267">
        <v>1</v>
      </c>
      <c r="Q235" s="259">
        <v>0.2</v>
      </c>
      <c r="R235" s="223">
        <f t="shared" si="72"/>
        <v>0.2</v>
      </c>
      <c r="S235" s="267">
        <v>1</v>
      </c>
      <c r="T235" s="259"/>
      <c r="U235" s="223">
        <f t="shared" si="73"/>
        <v>0</v>
      </c>
      <c r="V235" s="267">
        <v>1</v>
      </c>
      <c r="W235" s="259"/>
      <c r="X235" s="223">
        <f t="shared" si="74"/>
        <v>0</v>
      </c>
      <c r="Y235" s="267">
        <v>1</v>
      </c>
      <c r="Z235" s="259"/>
      <c r="AA235" s="223">
        <f t="shared" si="75"/>
        <v>0</v>
      </c>
      <c r="AB235" s="258">
        <f t="shared" si="123"/>
        <v>4</v>
      </c>
      <c r="AC235" s="259">
        <f t="shared" si="76"/>
        <v>0.2</v>
      </c>
      <c r="AD235" s="223">
        <f t="shared" si="77"/>
        <v>0.05</v>
      </c>
      <c r="AE235" s="260" t="s">
        <v>200</v>
      </c>
      <c r="AF235" s="260" t="s">
        <v>1204</v>
      </c>
      <c r="AG235" s="260" t="s">
        <v>1204</v>
      </c>
      <c r="AH235" s="254"/>
      <c r="AI235" s="254" t="s">
        <v>1176</v>
      </c>
      <c r="AJ235" s="254"/>
      <c r="AK235" s="261" t="s">
        <v>200</v>
      </c>
      <c r="AL235" s="261" t="s">
        <v>1204</v>
      </c>
      <c r="AM235" s="262">
        <v>0</v>
      </c>
      <c r="AN235" s="262">
        <v>0</v>
      </c>
      <c r="AO235" s="262">
        <v>0</v>
      </c>
      <c r="AP235" s="262">
        <v>0</v>
      </c>
      <c r="AQ235" s="263" t="s">
        <v>1204</v>
      </c>
      <c r="AR235" s="263" t="s">
        <v>1204</v>
      </c>
      <c r="AS235" s="254" t="s">
        <v>1204</v>
      </c>
      <c r="AT235" s="264"/>
      <c r="AU235" s="254"/>
      <c r="AV235" s="254"/>
      <c r="AW235" s="254"/>
      <c r="AX235" s="262">
        <v>0</v>
      </c>
      <c r="AY235" s="262">
        <v>0</v>
      </c>
      <c r="AZ235" s="262">
        <v>0</v>
      </c>
      <c r="BA235" s="262">
        <v>0</v>
      </c>
      <c r="BB235" s="262">
        <v>0</v>
      </c>
      <c r="BC235" s="262">
        <v>0</v>
      </c>
      <c r="BD235" s="262">
        <v>0</v>
      </c>
      <c r="BE235" s="262">
        <v>0</v>
      </c>
      <c r="BF235" s="262">
        <v>0</v>
      </c>
      <c r="BG235" s="262">
        <v>0</v>
      </c>
      <c r="BH235" s="262">
        <v>0</v>
      </c>
      <c r="BI235" s="262">
        <v>0</v>
      </c>
      <c r="BJ235" s="262">
        <v>0</v>
      </c>
      <c r="BK235" s="262">
        <v>0</v>
      </c>
      <c r="BL235" s="262">
        <v>0</v>
      </c>
      <c r="BM235" s="262">
        <v>0</v>
      </c>
      <c r="BN235" s="262">
        <f t="shared" si="78"/>
        <v>0</v>
      </c>
      <c r="BO235" s="254"/>
      <c r="BP235" s="254"/>
      <c r="BQ235" s="254" t="s">
        <v>254</v>
      </c>
      <c r="BR235" s="254"/>
      <c r="BS235" s="254" t="s">
        <v>292</v>
      </c>
      <c r="BT235" s="254"/>
    </row>
    <row r="236" spans="1:72" s="96" customFormat="1" ht="60" x14ac:dyDescent="0.25">
      <c r="A236" s="60" t="s">
        <v>544</v>
      </c>
      <c r="B236" s="60" t="s">
        <v>14</v>
      </c>
      <c r="C236" s="60" t="s">
        <v>1204</v>
      </c>
      <c r="D236" s="60" t="s">
        <v>272</v>
      </c>
      <c r="E236" s="61" t="s">
        <v>306</v>
      </c>
      <c r="F236" s="60" t="s">
        <v>10</v>
      </c>
      <c r="G236" s="62">
        <v>4599</v>
      </c>
      <c r="H236" s="60" t="s">
        <v>201</v>
      </c>
      <c r="I236" s="60" t="s">
        <v>815</v>
      </c>
      <c r="J236" s="60" t="s">
        <v>1743</v>
      </c>
      <c r="K236" s="60" t="s">
        <v>1542</v>
      </c>
      <c r="L236" s="60" t="s">
        <v>1158</v>
      </c>
      <c r="M236" s="62">
        <v>4599017</v>
      </c>
      <c r="N236" s="60" t="s">
        <v>1159</v>
      </c>
      <c r="O236" s="62">
        <v>459901700</v>
      </c>
      <c r="P236" s="64">
        <v>1</v>
      </c>
      <c r="Q236" s="238">
        <v>0.2</v>
      </c>
      <c r="R236" s="219">
        <f>Q236/P236</f>
        <v>0.2</v>
      </c>
      <c r="S236" s="64">
        <v>1</v>
      </c>
      <c r="T236" s="238"/>
      <c r="U236" s="219">
        <f>T236/M236</f>
        <v>0</v>
      </c>
      <c r="V236" s="64">
        <v>1</v>
      </c>
      <c r="W236" s="238"/>
      <c r="X236" s="219">
        <f>W236/P236</f>
        <v>0</v>
      </c>
      <c r="Y236" s="64">
        <v>1</v>
      </c>
      <c r="Z236" s="238"/>
      <c r="AA236" s="219">
        <f>Z236/S236</f>
        <v>0</v>
      </c>
      <c r="AB236" s="64">
        <f t="shared" si="123"/>
        <v>4</v>
      </c>
      <c r="AC236" s="238">
        <f>Q236+T236+W236+Z236</f>
        <v>0.2</v>
      </c>
      <c r="AD236" s="219">
        <f>AC236/AB236</f>
        <v>0.05</v>
      </c>
      <c r="AE236" s="60" t="s">
        <v>1998</v>
      </c>
      <c r="AF236" s="60" t="s">
        <v>2065</v>
      </c>
      <c r="AG236" s="65" t="s">
        <v>2177</v>
      </c>
      <c r="AH236" s="60" t="s">
        <v>2049</v>
      </c>
      <c r="AI236" s="60" t="s">
        <v>1182</v>
      </c>
      <c r="AJ236" s="60"/>
      <c r="AK236" s="66" t="s">
        <v>2044</v>
      </c>
      <c r="AL236" s="66" t="s">
        <v>1795</v>
      </c>
      <c r="AM236" s="67">
        <v>33000000</v>
      </c>
      <c r="AN236" s="67">
        <v>0</v>
      </c>
      <c r="AO236" s="67">
        <v>0</v>
      </c>
      <c r="AP236" s="67">
        <v>0</v>
      </c>
      <c r="AQ236" s="22">
        <f>AP236/AM236</f>
        <v>0</v>
      </c>
      <c r="AR236" s="22">
        <f>AN236/AM236</f>
        <v>0</v>
      </c>
      <c r="AS236" s="60" t="s">
        <v>2045</v>
      </c>
      <c r="AT236" s="68"/>
      <c r="AU236" s="60"/>
      <c r="AV236" s="60"/>
      <c r="AW236" s="60"/>
      <c r="AX236" s="67">
        <v>33000000</v>
      </c>
      <c r="AY236" s="67">
        <v>0</v>
      </c>
      <c r="AZ236" s="67">
        <v>0</v>
      </c>
      <c r="BA236" s="67">
        <v>0</v>
      </c>
      <c r="BB236" s="67">
        <v>0</v>
      </c>
      <c r="BC236" s="67">
        <v>0</v>
      </c>
      <c r="BD236" s="67">
        <v>0</v>
      </c>
      <c r="BE236" s="67">
        <v>0</v>
      </c>
      <c r="BF236" s="67">
        <v>0</v>
      </c>
      <c r="BG236" s="67">
        <v>0</v>
      </c>
      <c r="BH236" s="67">
        <v>0</v>
      </c>
      <c r="BI236" s="67">
        <v>0</v>
      </c>
      <c r="BJ236" s="67">
        <v>0</v>
      </c>
      <c r="BK236" s="67">
        <v>0</v>
      </c>
      <c r="BL236" s="67">
        <v>0</v>
      </c>
      <c r="BM236" s="67">
        <v>0</v>
      </c>
      <c r="BN236" s="67">
        <f>AX236+AY236+AZ236+BA236+BB236+BC236+BD236+BE236+BF236+BG236+BH236+BI236+BJ236+BK236+BL236+BM236</f>
        <v>33000000</v>
      </c>
      <c r="BO236" s="239"/>
      <c r="BP236" s="239"/>
      <c r="BQ236" s="239" t="s">
        <v>254</v>
      </c>
      <c r="BR236" s="239"/>
      <c r="BS236" s="279" t="s">
        <v>305</v>
      </c>
      <c r="BT236" s="239"/>
    </row>
    <row r="237" spans="1:72" s="69" customFormat="1" ht="96" x14ac:dyDescent="0.25">
      <c r="A237" s="254" t="s">
        <v>545</v>
      </c>
      <c r="B237" s="254" t="s">
        <v>14</v>
      </c>
      <c r="C237" s="254" t="s">
        <v>1204</v>
      </c>
      <c r="D237" s="254" t="s">
        <v>272</v>
      </c>
      <c r="E237" s="255" t="s">
        <v>306</v>
      </c>
      <c r="F237" s="254" t="s">
        <v>10</v>
      </c>
      <c r="G237" s="256">
        <v>4599</v>
      </c>
      <c r="H237" s="254" t="s">
        <v>200</v>
      </c>
      <c r="I237" s="254" t="s">
        <v>816</v>
      </c>
      <c r="J237" s="254" t="s">
        <v>1744</v>
      </c>
      <c r="K237" s="254" t="s">
        <v>1543</v>
      </c>
      <c r="L237" s="254" t="s">
        <v>36</v>
      </c>
      <c r="M237" s="256">
        <v>4599031</v>
      </c>
      <c r="N237" s="254" t="s">
        <v>1160</v>
      </c>
      <c r="O237" s="256">
        <v>459903105</v>
      </c>
      <c r="P237" s="258">
        <v>1</v>
      </c>
      <c r="Q237" s="259">
        <v>0.5</v>
      </c>
      <c r="R237" s="223">
        <f t="shared" si="72"/>
        <v>0.5</v>
      </c>
      <c r="S237" s="258">
        <v>1</v>
      </c>
      <c r="T237" s="259"/>
      <c r="U237" s="223">
        <f t="shared" si="73"/>
        <v>0</v>
      </c>
      <c r="V237" s="258">
        <v>1</v>
      </c>
      <c r="W237" s="259"/>
      <c r="X237" s="223">
        <f t="shared" si="74"/>
        <v>0</v>
      </c>
      <c r="Y237" s="258">
        <v>1</v>
      </c>
      <c r="Z237" s="259"/>
      <c r="AA237" s="223">
        <f t="shared" si="75"/>
        <v>0</v>
      </c>
      <c r="AB237" s="258">
        <f t="shared" si="123"/>
        <v>4</v>
      </c>
      <c r="AC237" s="259">
        <f t="shared" si="76"/>
        <v>0.5</v>
      </c>
      <c r="AD237" s="223">
        <f t="shared" si="77"/>
        <v>0.125</v>
      </c>
      <c r="AE237" s="260" t="s">
        <v>200</v>
      </c>
      <c r="AF237" s="260" t="s">
        <v>1204</v>
      </c>
      <c r="AG237" s="260" t="s">
        <v>1204</v>
      </c>
      <c r="AH237" s="254"/>
      <c r="AI237" s="254" t="s">
        <v>250</v>
      </c>
      <c r="AJ237" s="254"/>
      <c r="AK237" s="261" t="s">
        <v>200</v>
      </c>
      <c r="AL237" s="261" t="s">
        <v>1204</v>
      </c>
      <c r="AM237" s="262">
        <v>0</v>
      </c>
      <c r="AN237" s="262">
        <v>0</v>
      </c>
      <c r="AO237" s="262">
        <v>0</v>
      </c>
      <c r="AP237" s="262">
        <v>0</v>
      </c>
      <c r="AQ237" s="263" t="s">
        <v>1204</v>
      </c>
      <c r="AR237" s="263" t="s">
        <v>1204</v>
      </c>
      <c r="AS237" s="254" t="s">
        <v>1204</v>
      </c>
      <c r="AT237" s="264"/>
      <c r="AU237" s="254"/>
      <c r="AV237" s="254"/>
      <c r="AW237" s="254"/>
      <c r="AX237" s="262">
        <v>0</v>
      </c>
      <c r="AY237" s="262">
        <v>0</v>
      </c>
      <c r="AZ237" s="262">
        <v>0</v>
      </c>
      <c r="BA237" s="262">
        <v>0</v>
      </c>
      <c r="BB237" s="262">
        <v>0</v>
      </c>
      <c r="BC237" s="262">
        <v>0</v>
      </c>
      <c r="BD237" s="262">
        <v>0</v>
      </c>
      <c r="BE237" s="262">
        <v>0</v>
      </c>
      <c r="BF237" s="262">
        <v>0</v>
      </c>
      <c r="BG237" s="262">
        <v>0</v>
      </c>
      <c r="BH237" s="262">
        <v>0</v>
      </c>
      <c r="BI237" s="262">
        <v>0</v>
      </c>
      <c r="BJ237" s="262">
        <v>0</v>
      </c>
      <c r="BK237" s="262">
        <v>0</v>
      </c>
      <c r="BL237" s="262">
        <v>0</v>
      </c>
      <c r="BM237" s="262">
        <v>0</v>
      </c>
      <c r="BN237" s="262">
        <f t="shared" si="78"/>
        <v>0</v>
      </c>
      <c r="BO237" s="254"/>
      <c r="BP237" s="254"/>
      <c r="BQ237" s="254" t="s">
        <v>254</v>
      </c>
      <c r="BR237" s="254"/>
      <c r="BS237" s="329" t="s">
        <v>305</v>
      </c>
      <c r="BT237" s="254"/>
    </row>
    <row r="238" spans="1:72" s="69" customFormat="1" ht="84" x14ac:dyDescent="0.25">
      <c r="A238" s="60" t="s">
        <v>546</v>
      </c>
      <c r="B238" s="60" t="s">
        <v>14</v>
      </c>
      <c r="C238" s="60" t="s">
        <v>279</v>
      </c>
      <c r="D238" s="60" t="s">
        <v>272</v>
      </c>
      <c r="E238" s="61" t="s">
        <v>306</v>
      </c>
      <c r="F238" s="60" t="s">
        <v>10</v>
      </c>
      <c r="G238" s="62">
        <v>4599</v>
      </c>
      <c r="H238" s="60" t="s">
        <v>201</v>
      </c>
      <c r="I238" s="60" t="s">
        <v>1318</v>
      </c>
      <c r="J238" s="60" t="s">
        <v>1745</v>
      </c>
      <c r="K238" s="60" t="s">
        <v>1544</v>
      </c>
      <c r="L238" s="60" t="s">
        <v>98</v>
      </c>
      <c r="M238" s="62">
        <v>4599023</v>
      </c>
      <c r="N238" s="60" t="s">
        <v>99</v>
      </c>
      <c r="O238" s="62">
        <v>459902300</v>
      </c>
      <c r="P238" s="64">
        <v>1</v>
      </c>
      <c r="Q238" s="238">
        <v>0.5</v>
      </c>
      <c r="R238" s="219">
        <f>Q238/P238</f>
        <v>0.5</v>
      </c>
      <c r="S238" s="64">
        <v>1</v>
      </c>
      <c r="T238" s="238"/>
      <c r="U238" s="219">
        <f>T238/M238</f>
        <v>0</v>
      </c>
      <c r="V238" s="64">
        <v>1</v>
      </c>
      <c r="W238" s="238"/>
      <c r="X238" s="219">
        <f>W238/P238</f>
        <v>0</v>
      </c>
      <c r="Y238" s="64">
        <v>1</v>
      </c>
      <c r="Z238" s="238"/>
      <c r="AA238" s="219">
        <f>Z238/S238</f>
        <v>0</v>
      </c>
      <c r="AB238" s="64">
        <f t="shared" ref="AB238:AB240" si="124">P238+S238+V238+Y238</f>
        <v>4</v>
      </c>
      <c r="AC238" s="238">
        <f>Q238+T238+W238+Z238</f>
        <v>0.5</v>
      </c>
      <c r="AD238" s="219">
        <f>AC238/AB238</f>
        <v>0.125</v>
      </c>
      <c r="AE238" s="60" t="s">
        <v>1998</v>
      </c>
      <c r="AF238" s="60" t="s">
        <v>2065</v>
      </c>
      <c r="AG238" s="65" t="s">
        <v>2177</v>
      </c>
      <c r="AH238" s="60" t="s">
        <v>2047</v>
      </c>
      <c r="AI238" s="60" t="s">
        <v>256</v>
      </c>
      <c r="AJ238" s="60"/>
      <c r="AK238" s="66" t="s">
        <v>214</v>
      </c>
      <c r="AL238" s="66" t="s">
        <v>1815</v>
      </c>
      <c r="AM238" s="67">
        <v>30000000</v>
      </c>
      <c r="AN238" s="67">
        <v>0</v>
      </c>
      <c r="AO238" s="67">
        <v>0</v>
      </c>
      <c r="AP238" s="67">
        <v>0</v>
      </c>
      <c r="AQ238" s="22">
        <f>AP238/AM238</f>
        <v>0</v>
      </c>
      <c r="AR238" s="22">
        <f>AN238/AM238</f>
        <v>0</v>
      </c>
      <c r="AS238" s="60" t="s">
        <v>2046</v>
      </c>
      <c r="AT238" s="68"/>
      <c r="AU238" s="60"/>
      <c r="AV238" s="60"/>
      <c r="AW238" s="60"/>
      <c r="AX238" s="67">
        <v>0</v>
      </c>
      <c r="AY238" s="67">
        <v>0</v>
      </c>
      <c r="AZ238" s="67">
        <v>0</v>
      </c>
      <c r="BA238" s="67">
        <v>0</v>
      </c>
      <c r="BB238" s="67">
        <v>0</v>
      </c>
      <c r="BC238" s="67">
        <v>0</v>
      </c>
      <c r="BD238" s="67">
        <v>0</v>
      </c>
      <c r="BE238" s="67">
        <v>30000000</v>
      </c>
      <c r="BF238" s="67">
        <v>0</v>
      </c>
      <c r="BG238" s="67">
        <v>0</v>
      </c>
      <c r="BH238" s="67">
        <v>0</v>
      </c>
      <c r="BI238" s="67">
        <v>0</v>
      </c>
      <c r="BJ238" s="67">
        <v>0</v>
      </c>
      <c r="BK238" s="67">
        <v>0</v>
      </c>
      <c r="BL238" s="67">
        <v>0</v>
      </c>
      <c r="BM238" s="67">
        <v>0</v>
      </c>
      <c r="BN238" s="67">
        <f>AX238+AY238+AZ238+BA238+BB238+BC238+BD238+BE238+BF238+BG238+BH238+BI238+BJ238+BK238+BL238+BM238</f>
        <v>30000000</v>
      </c>
      <c r="BO238" s="239"/>
      <c r="BP238" s="239"/>
      <c r="BQ238" s="239" t="s">
        <v>254</v>
      </c>
      <c r="BR238" s="239"/>
      <c r="BS238" s="279" t="s">
        <v>305</v>
      </c>
      <c r="BT238" s="239"/>
    </row>
    <row r="239" spans="1:72" s="69" customFormat="1" ht="96" x14ac:dyDescent="0.25">
      <c r="A239" s="60" t="s">
        <v>547</v>
      </c>
      <c r="B239" s="60" t="s">
        <v>14</v>
      </c>
      <c r="C239" s="60" t="s">
        <v>1204</v>
      </c>
      <c r="D239" s="60" t="s">
        <v>272</v>
      </c>
      <c r="E239" s="61" t="s">
        <v>306</v>
      </c>
      <c r="F239" s="60" t="s">
        <v>10</v>
      </c>
      <c r="G239" s="62">
        <v>4599</v>
      </c>
      <c r="H239" s="60" t="s">
        <v>201</v>
      </c>
      <c r="I239" s="60" t="s">
        <v>817</v>
      </c>
      <c r="J239" s="60" t="s">
        <v>1746</v>
      </c>
      <c r="K239" s="60" t="s">
        <v>1545</v>
      </c>
      <c r="L239" s="60" t="s">
        <v>36</v>
      </c>
      <c r="M239" s="62">
        <v>4599031</v>
      </c>
      <c r="N239" s="60" t="s">
        <v>1161</v>
      </c>
      <c r="O239" s="62">
        <v>459903100</v>
      </c>
      <c r="P239" s="64">
        <v>1</v>
      </c>
      <c r="Q239" s="238">
        <v>0.5</v>
      </c>
      <c r="R239" s="219">
        <f>Q239/P239</f>
        <v>0.5</v>
      </c>
      <c r="S239" s="64">
        <v>1</v>
      </c>
      <c r="T239" s="238"/>
      <c r="U239" s="219">
        <f>T239/M239</f>
        <v>0</v>
      </c>
      <c r="V239" s="64">
        <v>1</v>
      </c>
      <c r="W239" s="238"/>
      <c r="X239" s="219">
        <f>W239/P239</f>
        <v>0</v>
      </c>
      <c r="Y239" s="64">
        <v>1</v>
      </c>
      <c r="Z239" s="238"/>
      <c r="AA239" s="219">
        <f>Z239/S239</f>
        <v>0</v>
      </c>
      <c r="AB239" s="64">
        <f t="shared" si="124"/>
        <v>4</v>
      </c>
      <c r="AC239" s="238">
        <f>Q239+T239+W239+Z239</f>
        <v>0.5</v>
      </c>
      <c r="AD239" s="219">
        <f>AC239/AB239</f>
        <v>0.125</v>
      </c>
      <c r="AE239" s="60" t="s">
        <v>1998</v>
      </c>
      <c r="AF239" s="60" t="s">
        <v>2065</v>
      </c>
      <c r="AG239" s="65" t="s">
        <v>2177</v>
      </c>
      <c r="AH239" s="60" t="s">
        <v>2048</v>
      </c>
      <c r="AI239" s="60" t="s">
        <v>262</v>
      </c>
      <c r="AJ239" s="60"/>
      <c r="AK239" s="66" t="s">
        <v>2051</v>
      </c>
      <c r="AL239" s="66" t="s">
        <v>1795</v>
      </c>
      <c r="AM239" s="67">
        <v>182600000</v>
      </c>
      <c r="AN239" s="67">
        <v>0</v>
      </c>
      <c r="AO239" s="67">
        <v>0</v>
      </c>
      <c r="AP239" s="67">
        <v>0</v>
      </c>
      <c r="AQ239" s="22">
        <f>AP239/AM239</f>
        <v>0</v>
      </c>
      <c r="AR239" s="22">
        <f>AN239/AM239</f>
        <v>0</v>
      </c>
      <c r="AS239" s="60" t="s">
        <v>2054</v>
      </c>
      <c r="AT239" s="68"/>
      <c r="AU239" s="60"/>
      <c r="AV239" s="60"/>
      <c r="AW239" s="60"/>
      <c r="AX239" s="67">
        <v>182600000</v>
      </c>
      <c r="AY239" s="67">
        <v>0</v>
      </c>
      <c r="AZ239" s="67">
        <v>0</v>
      </c>
      <c r="BA239" s="67">
        <v>0</v>
      </c>
      <c r="BB239" s="67">
        <v>0</v>
      </c>
      <c r="BC239" s="67">
        <v>0</v>
      </c>
      <c r="BD239" s="67">
        <v>0</v>
      </c>
      <c r="BE239" s="67">
        <v>0</v>
      </c>
      <c r="BF239" s="67">
        <v>0</v>
      </c>
      <c r="BG239" s="67">
        <v>0</v>
      </c>
      <c r="BH239" s="67">
        <v>0</v>
      </c>
      <c r="BI239" s="67">
        <v>0</v>
      </c>
      <c r="BJ239" s="67">
        <v>0</v>
      </c>
      <c r="BK239" s="67">
        <v>0</v>
      </c>
      <c r="BL239" s="67">
        <v>0</v>
      </c>
      <c r="BM239" s="67">
        <v>0</v>
      </c>
      <c r="BN239" s="67">
        <f>AX239+AY239+AZ239+BA239+BB239+BC239+BD239+BE239+BF239+BG239+BH239+BI239+BJ239+BK239+BL239+BM239</f>
        <v>182600000</v>
      </c>
      <c r="BO239" s="239"/>
      <c r="BP239" s="239"/>
      <c r="BQ239" s="239" t="s">
        <v>254</v>
      </c>
      <c r="BR239" s="239"/>
      <c r="BS239" s="279" t="s">
        <v>305</v>
      </c>
      <c r="BT239" s="239"/>
    </row>
    <row r="240" spans="1:72" s="69" customFormat="1" ht="60" x14ac:dyDescent="0.25">
      <c r="A240" s="60" t="s">
        <v>548</v>
      </c>
      <c r="B240" s="60" t="s">
        <v>14</v>
      </c>
      <c r="C240" s="60" t="s">
        <v>1204</v>
      </c>
      <c r="D240" s="60" t="s">
        <v>272</v>
      </c>
      <c r="E240" s="61" t="s">
        <v>306</v>
      </c>
      <c r="F240" s="60" t="s">
        <v>10</v>
      </c>
      <c r="G240" s="62">
        <v>4599</v>
      </c>
      <c r="H240" s="60" t="s">
        <v>201</v>
      </c>
      <c r="I240" s="60" t="s">
        <v>818</v>
      </c>
      <c r="J240" s="60" t="s">
        <v>1747</v>
      </c>
      <c r="K240" s="60" t="s">
        <v>1546</v>
      </c>
      <c r="L240" s="60" t="s">
        <v>36</v>
      </c>
      <c r="M240" s="62">
        <v>4599031</v>
      </c>
      <c r="N240" s="60" t="s">
        <v>1161</v>
      </c>
      <c r="O240" s="62">
        <v>459903100</v>
      </c>
      <c r="P240" s="64">
        <v>1</v>
      </c>
      <c r="Q240" s="238">
        <v>0.5</v>
      </c>
      <c r="R240" s="219">
        <f>Q240/P240</f>
        <v>0.5</v>
      </c>
      <c r="S240" s="64">
        <v>1</v>
      </c>
      <c r="T240" s="238"/>
      <c r="U240" s="219">
        <f>T240/M240</f>
        <v>0</v>
      </c>
      <c r="V240" s="64">
        <v>1</v>
      </c>
      <c r="W240" s="238"/>
      <c r="X240" s="219">
        <f>W240/P240</f>
        <v>0</v>
      </c>
      <c r="Y240" s="64">
        <v>1</v>
      </c>
      <c r="Z240" s="238"/>
      <c r="AA240" s="219">
        <f>Z240/S240</f>
        <v>0</v>
      </c>
      <c r="AB240" s="64">
        <f t="shared" si="124"/>
        <v>4</v>
      </c>
      <c r="AC240" s="238">
        <f>Q240+T240+W240+Z240</f>
        <v>0.5</v>
      </c>
      <c r="AD240" s="219">
        <f>AC240/AB240</f>
        <v>0.125</v>
      </c>
      <c r="AE240" s="60" t="s">
        <v>1998</v>
      </c>
      <c r="AF240" s="60" t="s">
        <v>2065</v>
      </c>
      <c r="AG240" s="65" t="s">
        <v>2177</v>
      </c>
      <c r="AH240" s="60" t="s">
        <v>2053</v>
      </c>
      <c r="AI240" s="60" t="s">
        <v>262</v>
      </c>
      <c r="AJ240" s="60"/>
      <c r="AK240" s="66" t="s">
        <v>2052</v>
      </c>
      <c r="AL240" s="66" t="s">
        <v>1795</v>
      </c>
      <c r="AM240" s="67">
        <v>33000000</v>
      </c>
      <c r="AN240" s="67">
        <v>0</v>
      </c>
      <c r="AO240" s="67">
        <v>0</v>
      </c>
      <c r="AP240" s="67">
        <v>0</v>
      </c>
      <c r="AQ240" s="22">
        <f>AP240/AM240</f>
        <v>0</v>
      </c>
      <c r="AR240" s="22">
        <f>AN240/AM240</f>
        <v>0</v>
      </c>
      <c r="AS240" s="60" t="s">
        <v>2055</v>
      </c>
      <c r="AT240" s="68"/>
      <c r="AU240" s="60"/>
      <c r="AV240" s="60"/>
      <c r="AW240" s="60"/>
      <c r="AX240" s="67">
        <v>33000000</v>
      </c>
      <c r="AY240" s="67">
        <v>0</v>
      </c>
      <c r="AZ240" s="67">
        <v>0</v>
      </c>
      <c r="BA240" s="67">
        <v>0</v>
      </c>
      <c r="BB240" s="67">
        <v>0</v>
      </c>
      <c r="BC240" s="67">
        <v>0</v>
      </c>
      <c r="BD240" s="67">
        <v>0</v>
      </c>
      <c r="BE240" s="67">
        <v>0</v>
      </c>
      <c r="BF240" s="67">
        <v>0</v>
      </c>
      <c r="BG240" s="67">
        <v>0</v>
      </c>
      <c r="BH240" s="67">
        <v>0</v>
      </c>
      <c r="BI240" s="67">
        <v>0</v>
      </c>
      <c r="BJ240" s="67">
        <v>0</v>
      </c>
      <c r="BK240" s="67">
        <v>0</v>
      </c>
      <c r="BL240" s="67">
        <v>0</v>
      </c>
      <c r="BM240" s="67">
        <v>0</v>
      </c>
      <c r="BN240" s="67">
        <f>AX240+AY240+AZ240+BA240+BB240+BC240+BD240+BE240+BF240+BG240+BH240+BI240+BJ240+BK240+BL240+BM240</f>
        <v>33000000</v>
      </c>
      <c r="BO240" s="239"/>
      <c r="BP240" s="239"/>
      <c r="BQ240" s="239" t="s">
        <v>254</v>
      </c>
      <c r="BR240" s="239"/>
      <c r="BS240" s="279" t="s">
        <v>305</v>
      </c>
      <c r="BT240" s="239"/>
    </row>
    <row r="241" spans="1:72" s="98" customFormat="1" ht="72" x14ac:dyDescent="0.25">
      <c r="A241" s="254" t="s">
        <v>549</v>
      </c>
      <c r="B241" s="254" t="s">
        <v>7</v>
      </c>
      <c r="C241" s="254" t="s">
        <v>1205</v>
      </c>
      <c r="D241" s="254" t="s">
        <v>272</v>
      </c>
      <c r="E241" s="255" t="s">
        <v>306</v>
      </c>
      <c r="F241" s="254" t="s">
        <v>10</v>
      </c>
      <c r="G241" s="256">
        <v>4599</v>
      </c>
      <c r="H241" s="255" t="s">
        <v>200</v>
      </c>
      <c r="I241" s="294" t="s">
        <v>819</v>
      </c>
      <c r="J241" s="254" t="s">
        <v>1750</v>
      </c>
      <c r="K241" s="294" t="s">
        <v>1547</v>
      </c>
      <c r="L241" s="254" t="s">
        <v>36</v>
      </c>
      <c r="M241" s="256">
        <v>4599031</v>
      </c>
      <c r="N241" s="254" t="s">
        <v>1161</v>
      </c>
      <c r="O241" s="256">
        <v>459903100</v>
      </c>
      <c r="P241" s="258">
        <v>0</v>
      </c>
      <c r="Q241" s="259">
        <v>0</v>
      </c>
      <c r="R241" s="223" t="e">
        <f t="shared" si="72"/>
        <v>#DIV/0!</v>
      </c>
      <c r="S241" s="258">
        <v>1</v>
      </c>
      <c r="T241" s="259"/>
      <c r="U241" s="223">
        <f t="shared" si="73"/>
        <v>0</v>
      </c>
      <c r="V241" s="258">
        <v>1</v>
      </c>
      <c r="W241" s="259"/>
      <c r="X241" s="223" t="e">
        <f t="shared" si="74"/>
        <v>#DIV/0!</v>
      </c>
      <c r="Y241" s="258">
        <v>1</v>
      </c>
      <c r="Z241" s="259"/>
      <c r="AA241" s="223">
        <f t="shared" si="75"/>
        <v>0</v>
      </c>
      <c r="AB241" s="258">
        <f>P241+S241+V241+Y241</f>
        <v>3</v>
      </c>
      <c r="AC241" s="259">
        <f t="shared" si="76"/>
        <v>0</v>
      </c>
      <c r="AD241" s="223">
        <f t="shared" si="77"/>
        <v>0</v>
      </c>
      <c r="AE241" s="260" t="s">
        <v>200</v>
      </c>
      <c r="AF241" s="260" t="s">
        <v>1204</v>
      </c>
      <c r="AG241" s="260" t="s">
        <v>1204</v>
      </c>
      <c r="AH241" s="254"/>
      <c r="AI241" s="254" t="s">
        <v>250</v>
      </c>
      <c r="AJ241" s="254"/>
      <c r="AK241" s="261" t="s">
        <v>200</v>
      </c>
      <c r="AL241" s="261" t="s">
        <v>1204</v>
      </c>
      <c r="AM241" s="262">
        <v>0</v>
      </c>
      <c r="AN241" s="262">
        <v>0</v>
      </c>
      <c r="AO241" s="262">
        <v>0</v>
      </c>
      <c r="AP241" s="262">
        <v>0</v>
      </c>
      <c r="AQ241" s="263" t="s">
        <v>1204</v>
      </c>
      <c r="AR241" s="263" t="s">
        <v>1204</v>
      </c>
      <c r="AS241" s="254" t="s">
        <v>1204</v>
      </c>
      <c r="AT241" s="264"/>
      <c r="AU241" s="254"/>
      <c r="AV241" s="254"/>
      <c r="AW241" s="254"/>
      <c r="AX241" s="262">
        <v>0</v>
      </c>
      <c r="AY241" s="262">
        <v>0</v>
      </c>
      <c r="AZ241" s="262">
        <v>0</v>
      </c>
      <c r="BA241" s="262">
        <v>0</v>
      </c>
      <c r="BB241" s="262">
        <v>0</v>
      </c>
      <c r="BC241" s="262">
        <v>0</v>
      </c>
      <c r="BD241" s="262">
        <v>0</v>
      </c>
      <c r="BE241" s="262">
        <v>0</v>
      </c>
      <c r="BF241" s="262">
        <v>0</v>
      </c>
      <c r="BG241" s="262">
        <v>0</v>
      </c>
      <c r="BH241" s="262">
        <v>0</v>
      </c>
      <c r="BI241" s="262">
        <v>0</v>
      </c>
      <c r="BJ241" s="262">
        <v>0</v>
      </c>
      <c r="BK241" s="262">
        <v>0</v>
      </c>
      <c r="BL241" s="262">
        <v>0</v>
      </c>
      <c r="BM241" s="262">
        <v>0</v>
      </c>
      <c r="BN241" s="262">
        <f t="shared" si="78"/>
        <v>0</v>
      </c>
      <c r="BO241" s="254"/>
      <c r="BP241" s="254"/>
      <c r="BQ241" s="254" t="s">
        <v>254</v>
      </c>
      <c r="BR241" s="254"/>
      <c r="BS241" s="329" t="s">
        <v>305</v>
      </c>
      <c r="BT241" s="254"/>
    </row>
    <row r="242" spans="1:72" s="79" customFormat="1" ht="36" x14ac:dyDescent="0.25">
      <c r="A242" s="60" t="s">
        <v>550</v>
      </c>
      <c r="B242" s="60" t="s">
        <v>7</v>
      </c>
      <c r="C242" s="60" t="s">
        <v>1204</v>
      </c>
      <c r="D242" s="60" t="s">
        <v>272</v>
      </c>
      <c r="E242" s="61" t="s">
        <v>306</v>
      </c>
      <c r="F242" s="60" t="s">
        <v>10</v>
      </c>
      <c r="G242" s="62">
        <v>4599</v>
      </c>
      <c r="H242" s="60" t="s">
        <v>201</v>
      </c>
      <c r="I242" s="60" t="s">
        <v>820</v>
      </c>
      <c r="J242" s="60" t="s">
        <v>1749</v>
      </c>
      <c r="K242" s="80" t="s">
        <v>1548</v>
      </c>
      <c r="L242" s="60" t="s">
        <v>96</v>
      </c>
      <c r="M242" s="62">
        <v>4599033</v>
      </c>
      <c r="N242" s="60" t="s">
        <v>97</v>
      </c>
      <c r="O242" s="62">
        <v>459903300</v>
      </c>
      <c r="P242" s="113">
        <v>1</v>
      </c>
      <c r="Q242" s="307">
        <v>0.5</v>
      </c>
      <c r="R242" s="219">
        <f>Q242/P242</f>
        <v>0.5</v>
      </c>
      <c r="S242" s="113">
        <v>1</v>
      </c>
      <c r="T242" s="307"/>
      <c r="U242" s="219">
        <f>T242/M242</f>
        <v>0</v>
      </c>
      <c r="V242" s="113">
        <v>1</v>
      </c>
      <c r="W242" s="307"/>
      <c r="X242" s="219">
        <f>W242/P242</f>
        <v>0</v>
      </c>
      <c r="Y242" s="113">
        <v>1</v>
      </c>
      <c r="Z242" s="307"/>
      <c r="AA242" s="219">
        <f>Z242/S242</f>
        <v>0</v>
      </c>
      <c r="AB242" s="113">
        <v>1</v>
      </c>
      <c r="AC242" s="238">
        <f>Q242+T242+W242+Z242</f>
        <v>0.5</v>
      </c>
      <c r="AD242" s="219">
        <f>AC242/AB242</f>
        <v>0.5</v>
      </c>
      <c r="AE242" s="60" t="s">
        <v>2028</v>
      </c>
      <c r="AF242" s="60" t="s">
        <v>2035</v>
      </c>
      <c r="AG242" s="65" t="s">
        <v>2177</v>
      </c>
      <c r="AH242" s="60" t="s">
        <v>2056</v>
      </c>
      <c r="AI242" s="60" t="s">
        <v>250</v>
      </c>
      <c r="AJ242" s="60"/>
      <c r="AK242" s="66" t="s">
        <v>182</v>
      </c>
      <c r="AL242" s="66" t="s">
        <v>1795</v>
      </c>
      <c r="AM242" s="67">
        <v>181500000</v>
      </c>
      <c r="AN242" s="67">
        <v>0</v>
      </c>
      <c r="AO242" s="67">
        <v>0</v>
      </c>
      <c r="AP242" s="67">
        <v>0</v>
      </c>
      <c r="AQ242" s="22">
        <f>AP242/AM242</f>
        <v>0</v>
      </c>
      <c r="AR242" s="22">
        <f>AN242/AM242</f>
        <v>0</v>
      </c>
      <c r="AS242" s="60"/>
      <c r="AT242" s="68"/>
      <c r="AU242" s="60"/>
      <c r="AV242" s="60"/>
      <c r="AW242" s="60"/>
      <c r="AX242" s="67">
        <v>181500000</v>
      </c>
      <c r="AY242" s="67">
        <v>0</v>
      </c>
      <c r="AZ242" s="67">
        <v>0</v>
      </c>
      <c r="BA242" s="67">
        <v>0</v>
      </c>
      <c r="BB242" s="67">
        <v>0</v>
      </c>
      <c r="BC242" s="67">
        <v>0</v>
      </c>
      <c r="BD242" s="67">
        <v>0</v>
      </c>
      <c r="BE242" s="67">
        <v>0</v>
      </c>
      <c r="BF242" s="67">
        <v>0</v>
      </c>
      <c r="BG242" s="67">
        <v>0</v>
      </c>
      <c r="BH242" s="67">
        <v>0</v>
      </c>
      <c r="BI242" s="67">
        <v>0</v>
      </c>
      <c r="BJ242" s="67">
        <v>0</v>
      </c>
      <c r="BK242" s="67">
        <v>0</v>
      </c>
      <c r="BL242" s="67">
        <v>0</v>
      </c>
      <c r="BM242" s="67">
        <v>0</v>
      </c>
      <c r="BN242" s="67">
        <f>AX242+AY242+AZ242+BA242+BB242+BC242+BD242+BE242+BF242+BG242+BH242+BI242+BJ242+BK242+BL242+BM242</f>
        <v>181500000</v>
      </c>
      <c r="BO242" s="239"/>
      <c r="BP242" s="239"/>
      <c r="BQ242" s="239" t="s">
        <v>254</v>
      </c>
      <c r="BR242" s="239"/>
      <c r="BS242" s="239" t="s">
        <v>292</v>
      </c>
      <c r="BT242" s="239"/>
    </row>
    <row r="243" spans="1:72" s="98" customFormat="1" ht="72" x14ac:dyDescent="0.25">
      <c r="A243" s="254" t="s">
        <v>551</v>
      </c>
      <c r="B243" s="254" t="s">
        <v>14</v>
      </c>
      <c r="C243" s="254" t="s">
        <v>1205</v>
      </c>
      <c r="D243" s="254" t="s">
        <v>272</v>
      </c>
      <c r="E243" s="255" t="s">
        <v>306</v>
      </c>
      <c r="F243" s="254" t="s">
        <v>10</v>
      </c>
      <c r="G243" s="256">
        <v>4599</v>
      </c>
      <c r="H243" s="254" t="s">
        <v>200</v>
      </c>
      <c r="I243" s="254" t="s">
        <v>821</v>
      </c>
      <c r="J243" s="254" t="s">
        <v>1615</v>
      </c>
      <c r="K243" s="254" t="s">
        <v>1549</v>
      </c>
      <c r="L243" s="254" t="s">
        <v>36</v>
      </c>
      <c r="M243" s="256">
        <v>4599031</v>
      </c>
      <c r="N243" s="254" t="s">
        <v>1160</v>
      </c>
      <c r="O243" s="256">
        <v>459903105</v>
      </c>
      <c r="P243" s="258">
        <v>0</v>
      </c>
      <c r="Q243" s="259">
        <v>0</v>
      </c>
      <c r="R243" s="223" t="e">
        <f t="shared" si="72"/>
        <v>#DIV/0!</v>
      </c>
      <c r="S243" s="258">
        <v>1</v>
      </c>
      <c r="T243" s="259"/>
      <c r="U243" s="223">
        <f t="shared" si="73"/>
        <v>0</v>
      </c>
      <c r="V243" s="258">
        <v>1</v>
      </c>
      <c r="W243" s="259"/>
      <c r="X243" s="223" t="e">
        <f t="shared" si="74"/>
        <v>#DIV/0!</v>
      </c>
      <c r="Y243" s="258">
        <v>1</v>
      </c>
      <c r="Z243" s="259"/>
      <c r="AA243" s="223">
        <f t="shared" si="75"/>
        <v>0</v>
      </c>
      <c r="AB243" s="258">
        <v>1</v>
      </c>
      <c r="AC243" s="259">
        <f t="shared" si="76"/>
        <v>0</v>
      </c>
      <c r="AD243" s="223">
        <f t="shared" si="77"/>
        <v>0</v>
      </c>
      <c r="AE243" s="260" t="s">
        <v>200</v>
      </c>
      <c r="AF243" s="260" t="s">
        <v>1204</v>
      </c>
      <c r="AG243" s="260" t="s">
        <v>1204</v>
      </c>
      <c r="AH243" s="254"/>
      <c r="AI243" s="254" t="s">
        <v>250</v>
      </c>
      <c r="AJ243" s="254"/>
      <c r="AK243" s="261" t="s">
        <v>200</v>
      </c>
      <c r="AL243" s="261" t="s">
        <v>1204</v>
      </c>
      <c r="AM243" s="262">
        <v>0</v>
      </c>
      <c r="AN243" s="262">
        <v>0</v>
      </c>
      <c r="AO243" s="262">
        <v>0</v>
      </c>
      <c r="AP243" s="262">
        <v>0</v>
      </c>
      <c r="AQ243" s="263" t="s">
        <v>1204</v>
      </c>
      <c r="AR243" s="263" t="s">
        <v>1204</v>
      </c>
      <c r="AS243" s="254" t="s">
        <v>1204</v>
      </c>
      <c r="AT243" s="264"/>
      <c r="AU243" s="254"/>
      <c r="AV243" s="254"/>
      <c r="AW243" s="254"/>
      <c r="AX243" s="262">
        <v>0</v>
      </c>
      <c r="AY243" s="262">
        <v>0</v>
      </c>
      <c r="AZ243" s="262">
        <v>0</v>
      </c>
      <c r="BA243" s="262">
        <v>0</v>
      </c>
      <c r="BB243" s="262">
        <v>0</v>
      </c>
      <c r="BC243" s="262">
        <v>0</v>
      </c>
      <c r="BD243" s="262">
        <v>0</v>
      </c>
      <c r="BE243" s="262">
        <v>0</v>
      </c>
      <c r="BF243" s="262">
        <v>0</v>
      </c>
      <c r="BG243" s="262">
        <v>0</v>
      </c>
      <c r="BH243" s="262">
        <v>0</v>
      </c>
      <c r="BI243" s="262">
        <v>0</v>
      </c>
      <c r="BJ243" s="262">
        <v>0</v>
      </c>
      <c r="BK243" s="262">
        <v>0</v>
      </c>
      <c r="BL243" s="262">
        <v>0</v>
      </c>
      <c r="BM243" s="262">
        <v>0</v>
      </c>
      <c r="BN243" s="262">
        <f t="shared" si="78"/>
        <v>0</v>
      </c>
      <c r="BO243" s="254"/>
      <c r="BP243" s="254"/>
      <c r="BQ243" s="254" t="s">
        <v>254</v>
      </c>
      <c r="BR243" s="254"/>
      <c r="BS243" s="329" t="s">
        <v>305</v>
      </c>
      <c r="BT243" s="254"/>
    </row>
    <row r="244" spans="1:72" s="98" customFormat="1" ht="84" x14ac:dyDescent="0.25">
      <c r="A244" s="60" t="s">
        <v>552</v>
      </c>
      <c r="B244" s="60" t="s">
        <v>14</v>
      </c>
      <c r="C244" s="60" t="s">
        <v>1204</v>
      </c>
      <c r="D244" s="60" t="s">
        <v>272</v>
      </c>
      <c r="E244" s="61" t="s">
        <v>306</v>
      </c>
      <c r="F244" s="60" t="s">
        <v>10</v>
      </c>
      <c r="G244" s="62">
        <v>4599</v>
      </c>
      <c r="H244" s="60" t="s">
        <v>201</v>
      </c>
      <c r="I244" s="60" t="s">
        <v>822</v>
      </c>
      <c r="J244" s="60" t="s">
        <v>1751</v>
      </c>
      <c r="K244" s="60" t="s">
        <v>1550</v>
      </c>
      <c r="L244" s="60" t="s">
        <v>36</v>
      </c>
      <c r="M244" s="62">
        <v>4599031</v>
      </c>
      <c r="N244" s="60" t="s">
        <v>1162</v>
      </c>
      <c r="O244" s="62">
        <v>459903103</v>
      </c>
      <c r="P244" s="64">
        <v>4</v>
      </c>
      <c r="Q244" s="238">
        <v>4</v>
      </c>
      <c r="R244" s="219">
        <f t="shared" ref="R244:R256" si="125">Q244/P244</f>
        <v>1</v>
      </c>
      <c r="S244" s="64">
        <v>4</v>
      </c>
      <c r="T244" s="238"/>
      <c r="U244" s="219">
        <f t="shared" ref="U244:U256" si="126">T244/M244</f>
        <v>0</v>
      </c>
      <c r="V244" s="64">
        <v>4</v>
      </c>
      <c r="W244" s="238"/>
      <c r="X244" s="219">
        <f t="shared" ref="X244:X256" si="127">W244/P244</f>
        <v>0</v>
      </c>
      <c r="Y244" s="64">
        <v>4</v>
      </c>
      <c r="Z244" s="238"/>
      <c r="AA244" s="219">
        <f t="shared" ref="AA244:AA256" si="128">Z244/S244</f>
        <v>0</v>
      </c>
      <c r="AB244" s="64">
        <f t="shared" ref="AB244:AB253" si="129">P244+S244+V244+Y244</f>
        <v>16</v>
      </c>
      <c r="AC244" s="238">
        <f t="shared" ref="AC244:AC256" si="130">Q244+T244+W244+Z244</f>
        <v>4</v>
      </c>
      <c r="AD244" s="219">
        <f t="shared" ref="AD244:AD256" si="131">AC244/AB244</f>
        <v>0.25</v>
      </c>
      <c r="AE244" s="60" t="s">
        <v>1998</v>
      </c>
      <c r="AF244" s="60" t="s">
        <v>2065</v>
      </c>
      <c r="AG244" s="65" t="s">
        <v>2177</v>
      </c>
      <c r="AH244" s="60" t="s">
        <v>2057</v>
      </c>
      <c r="AI244" s="60" t="s">
        <v>256</v>
      </c>
      <c r="AJ244" s="60"/>
      <c r="AK244" s="66" t="s">
        <v>2058</v>
      </c>
      <c r="AL244" s="66" t="s">
        <v>1802</v>
      </c>
      <c r="AM244" s="67">
        <f>190000000+50000000</f>
        <v>240000000</v>
      </c>
      <c r="AN244" s="67">
        <v>0</v>
      </c>
      <c r="AO244" s="67">
        <v>0</v>
      </c>
      <c r="AP244" s="67">
        <v>0</v>
      </c>
      <c r="AQ244" s="22">
        <f t="shared" ref="AQ244:AQ256" si="132">AP244/AM244</f>
        <v>0</v>
      </c>
      <c r="AR244" s="22">
        <f t="shared" ref="AR244:AR256" si="133">AN244/AM244</f>
        <v>0</v>
      </c>
      <c r="AS244" s="60" t="s">
        <v>2059</v>
      </c>
      <c r="AT244" s="68"/>
      <c r="AU244" s="60"/>
      <c r="AV244" s="60"/>
      <c r="AW244" s="60"/>
      <c r="AX244" s="67">
        <f>190000000</f>
        <v>190000000</v>
      </c>
      <c r="AY244" s="67">
        <v>0</v>
      </c>
      <c r="AZ244" s="67">
        <v>0</v>
      </c>
      <c r="BA244" s="67">
        <v>0</v>
      </c>
      <c r="BB244" s="67">
        <v>0</v>
      </c>
      <c r="BC244" s="67">
        <v>0</v>
      </c>
      <c r="BD244" s="67">
        <v>0</v>
      </c>
      <c r="BE244" s="67">
        <v>50000000</v>
      </c>
      <c r="BF244" s="67">
        <v>0</v>
      </c>
      <c r="BG244" s="67">
        <v>0</v>
      </c>
      <c r="BH244" s="67">
        <v>0</v>
      </c>
      <c r="BI244" s="67">
        <v>0</v>
      </c>
      <c r="BJ244" s="67">
        <v>0</v>
      </c>
      <c r="BK244" s="67">
        <v>0</v>
      </c>
      <c r="BL244" s="67">
        <v>0</v>
      </c>
      <c r="BM244" s="67">
        <v>0</v>
      </c>
      <c r="BN244" s="67">
        <f t="shared" ref="BN244:BN256" si="134">AX244+AY244+AZ244+BA244+BB244+BC244+BD244+BE244+BF244+BG244+BH244+BI244+BJ244+BK244+BL244+BM244</f>
        <v>240000000</v>
      </c>
      <c r="BO244" s="239"/>
      <c r="BP244" s="239"/>
      <c r="BQ244" s="239" t="s">
        <v>254</v>
      </c>
      <c r="BR244" s="239"/>
      <c r="BS244" s="279" t="s">
        <v>305</v>
      </c>
      <c r="BT244" s="239"/>
    </row>
    <row r="245" spans="1:72" s="69" customFormat="1" ht="48" x14ac:dyDescent="0.25">
      <c r="A245" s="60" t="s">
        <v>553</v>
      </c>
      <c r="B245" s="60" t="s">
        <v>14</v>
      </c>
      <c r="C245" s="60" t="s">
        <v>1204</v>
      </c>
      <c r="D245" s="60" t="s">
        <v>272</v>
      </c>
      <c r="E245" s="61" t="s">
        <v>306</v>
      </c>
      <c r="F245" s="60" t="s">
        <v>10</v>
      </c>
      <c r="G245" s="62">
        <v>4599</v>
      </c>
      <c r="H245" s="60" t="s">
        <v>201</v>
      </c>
      <c r="I245" s="60" t="s">
        <v>823</v>
      </c>
      <c r="J245" s="60" t="s">
        <v>1752</v>
      </c>
      <c r="K245" s="60" t="s">
        <v>1551</v>
      </c>
      <c r="L245" s="60" t="s">
        <v>1163</v>
      </c>
      <c r="M245" s="62">
        <v>4599038</v>
      </c>
      <c r="N245" s="60" t="s">
        <v>1164</v>
      </c>
      <c r="O245" s="62">
        <v>459903800</v>
      </c>
      <c r="P245" s="64">
        <v>3</v>
      </c>
      <c r="Q245" s="238">
        <v>0</v>
      </c>
      <c r="R245" s="219">
        <f t="shared" si="125"/>
        <v>0</v>
      </c>
      <c r="S245" s="64">
        <v>2</v>
      </c>
      <c r="T245" s="238"/>
      <c r="U245" s="219">
        <f t="shared" si="126"/>
        <v>0</v>
      </c>
      <c r="V245" s="64">
        <v>2</v>
      </c>
      <c r="W245" s="238"/>
      <c r="X245" s="219">
        <f t="shared" si="127"/>
        <v>0</v>
      </c>
      <c r="Y245" s="64">
        <v>1</v>
      </c>
      <c r="Z245" s="238"/>
      <c r="AA245" s="219">
        <f t="shared" si="128"/>
        <v>0</v>
      </c>
      <c r="AB245" s="64">
        <f t="shared" si="129"/>
        <v>8</v>
      </c>
      <c r="AC245" s="238">
        <f t="shared" si="130"/>
        <v>0</v>
      </c>
      <c r="AD245" s="219">
        <f t="shared" si="131"/>
        <v>0</v>
      </c>
      <c r="AE245" s="60" t="s">
        <v>1998</v>
      </c>
      <c r="AF245" s="60" t="s">
        <v>2065</v>
      </c>
      <c r="AG245" s="65" t="s">
        <v>2177</v>
      </c>
      <c r="AH245" s="60" t="s">
        <v>2060</v>
      </c>
      <c r="AI245" s="60" t="s">
        <v>262</v>
      </c>
      <c r="AJ245" s="60"/>
      <c r="AK245" s="66" t="s">
        <v>2061</v>
      </c>
      <c r="AL245" s="66" t="s">
        <v>1795</v>
      </c>
      <c r="AM245" s="67">
        <v>27000000</v>
      </c>
      <c r="AN245" s="67">
        <v>0</v>
      </c>
      <c r="AO245" s="67">
        <v>0</v>
      </c>
      <c r="AP245" s="67">
        <v>0</v>
      </c>
      <c r="AQ245" s="22">
        <f t="shared" si="132"/>
        <v>0</v>
      </c>
      <c r="AR245" s="22">
        <f t="shared" si="133"/>
        <v>0</v>
      </c>
      <c r="AS245" s="60"/>
      <c r="AT245" s="68"/>
      <c r="AU245" s="60"/>
      <c r="AV245" s="60"/>
      <c r="AW245" s="60"/>
      <c r="AX245" s="67">
        <v>27000000</v>
      </c>
      <c r="AY245" s="67">
        <v>0</v>
      </c>
      <c r="AZ245" s="67">
        <v>0</v>
      </c>
      <c r="BA245" s="67">
        <v>0</v>
      </c>
      <c r="BB245" s="67">
        <v>0</v>
      </c>
      <c r="BC245" s="67">
        <v>0</v>
      </c>
      <c r="BD245" s="67">
        <v>0</v>
      </c>
      <c r="BE245" s="67">
        <v>0</v>
      </c>
      <c r="BF245" s="67">
        <v>0</v>
      </c>
      <c r="BG245" s="67">
        <v>0</v>
      </c>
      <c r="BH245" s="67">
        <v>0</v>
      </c>
      <c r="BI245" s="67">
        <v>0</v>
      </c>
      <c r="BJ245" s="67">
        <v>0</v>
      </c>
      <c r="BK245" s="67">
        <v>0</v>
      </c>
      <c r="BL245" s="67">
        <v>0</v>
      </c>
      <c r="BM245" s="67">
        <v>0</v>
      </c>
      <c r="BN245" s="67">
        <f t="shared" si="134"/>
        <v>27000000</v>
      </c>
      <c r="BO245" s="239"/>
      <c r="BP245" s="239"/>
      <c r="BQ245" s="239" t="s">
        <v>254</v>
      </c>
      <c r="BR245" s="239"/>
      <c r="BS245" s="279" t="s">
        <v>286</v>
      </c>
      <c r="BT245" s="239"/>
    </row>
    <row r="246" spans="1:72" s="86" customFormat="1" ht="84" x14ac:dyDescent="0.25">
      <c r="A246" s="70" t="s">
        <v>554</v>
      </c>
      <c r="B246" s="70" t="s">
        <v>7</v>
      </c>
      <c r="C246" s="70" t="s">
        <v>1204</v>
      </c>
      <c r="D246" s="70" t="s">
        <v>272</v>
      </c>
      <c r="E246" s="71" t="s">
        <v>306</v>
      </c>
      <c r="F246" s="70" t="s">
        <v>10</v>
      </c>
      <c r="G246" s="72">
        <v>4599</v>
      </c>
      <c r="H246" s="111" t="s">
        <v>201</v>
      </c>
      <c r="I246" s="111" t="s">
        <v>824</v>
      </c>
      <c r="J246" s="70" t="s">
        <v>1753</v>
      </c>
      <c r="K246" s="70" t="s">
        <v>1552</v>
      </c>
      <c r="L246" s="70" t="s">
        <v>1165</v>
      </c>
      <c r="M246" s="72">
        <v>4599011</v>
      </c>
      <c r="N246" s="70" t="s">
        <v>1166</v>
      </c>
      <c r="O246" s="72">
        <v>459901100</v>
      </c>
      <c r="P246" s="97">
        <v>0</v>
      </c>
      <c r="Q246" s="240"/>
      <c r="R246" s="220" t="e">
        <f t="shared" si="125"/>
        <v>#DIV/0!</v>
      </c>
      <c r="S246" s="97">
        <v>1</v>
      </c>
      <c r="T246" s="240"/>
      <c r="U246" s="220">
        <f t="shared" si="126"/>
        <v>0</v>
      </c>
      <c r="V246" s="97">
        <v>0</v>
      </c>
      <c r="W246" s="240"/>
      <c r="X246" s="220" t="e">
        <f t="shared" si="127"/>
        <v>#DIV/0!</v>
      </c>
      <c r="Y246" s="97">
        <v>0</v>
      </c>
      <c r="Z246" s="240"/>
      <c r="AA246" s="220">
        <f t="shared" si="128"/>
        <v>0</v>
      </c>
      <c r="AB246" s="97">
        <f t="shared" si="129"/>
        <v>1</v>
      </c>
      <c r="AC246" s="240">
        <f t="shared" si="130"/>
        <v>0</v>
      </c>
      <c r="AD246" s="220">
        <f t="shared" si="131"/>
        <v>0</v>
      </c>
      <c r="AE246" s="71" t="s">
        <v>2143</v>
      </c>
      <c r="AF246" s="75" t="s">
        <v>1204</v>
      </c>
      <c r="AG246" s="75" t="s">
        <v>1204</v>
      </c>
      <c r="AH246" s="70"/>
      <c r="AI246" s="70" t="s">
        <v>1211</v>
      </c>
      <c r="AJ246" s="70"/>
      <c r="AK246" s="76" t="s">
        <v>2143</v>
      </c>
      <c r="AL246" s="76" t="s">
        <v>1204</v>
      </c>
      <c r="AM246" s="77">
        <v>0</v>
      </c>
      <c r="AN246" s="77">
        <v>0</v>
      </c>
      <c r="AO246" s="77">
        <v>0</v>
      </c>
      <c r="AP246" s="77">
        <v>0</v>
      </c>
      <c r="AQ246" s="23" t="e">
        <f t="shared" si="132"/>
        <v>#DIV/0!</v>
      </c>
      <c r="AR246" s="23" t="e">
        <f t="shared" si="133"/>
        <v>#DIV/0!</v>
      </c>
      <c r="AS246" s="70"/>
      <c r="AT246" s="78"/>
      <c r="AU246" s="70"/>
      <c r="AV246" s="70"/>
      <c r="AW246" s="70"/>
      <c r="AX246" s="77">
        <v>0</v>
      </c>
      <c r="AY246" s="77">
        <v>0</v>
      </c>
      <c r="AZ246" s="77">
        <v>0</v>
      </c>
      <c r="BA246" s="77">
        <v>0</v>
      </c>
      <c r="BB246" s="77">
        <v>0</v>
      </c>
      <c r="BC246" s="77">
        <v>0</v>
      </c>
      <c r="BD246" s="77">
        <v>0</v>
      </c>
      <c r="BE246" s="77">
        <v>0</v>
      </c>
      <c r="BF246" s="77">
        <v>0</v>
      </c>
      <c r="BG246" s="77">
        <v>0</v>
      </c>
      <c r="BH246" s="77">
        <v>0</v>
      </c>
      <c r="BI246" s="77">
        <v>0</v>
      </c>
      <c r="BJ246" s="77">
        <v>0</v>
      </c>
      <c r="BK246" s="77">
        <v>0</v>
      </c>
      <c r="BL246" s="77">
        <v>0</v>
      </c>
      <c r="BM246" s="77">
        <v>0</v>
      </c>
      <c r="BN246" s="77">
        <f t="shared" si="134"/>
        <v>0</v>
      </c>
      <c r="BO246" s="318"/>
      <c r="BP246" s="318"/>
      <c r="BQ246" s="318" t="s">
        <v>254</v>
      </c>
      <c r="BR246" s="318"/>
      <c r="BS246" s="330" t="s">
        <v>305</v>
      </c>
      <c r="BT246" s="318"/>
    </row>
    <row r="247" spans="1:72" s="69" customFormat="1" ht="96" x14ac:dyDescent="0.25">
      <c r="A247" s="60" t="s">
        <v>555</v>
      </c>
      <c r="B247" s="60" t="s">
        <v>7</v>
      </c>
      <c r="C247" s="60" t="s">
        <v>1204</v>
      </c>
      <c r="D247" s="60" t="s">
        <v>272</v>
      </c>
      <c r="E247" s="61" t="s">
        <v>306</v>
      </c>
      <c r="F247" s="60" t="s">
        <v>10</v>
      </c>
      <c r="G247" s="62">
        <v>4599</v>
      </c>
      <c r="H247" s="60" t="s">
        <v>201</v>
      </c>
      <c r="I247" s="60" t="s">
        <v>825</v>
      </c>
      <c r="J247" s="60" t="s">
        <v>1745</v>
      </c>
      <c r="K247" s="60" t="s">
        <v>1553</v>
      </c>
      <c r="L247" s="60" t="s">
        <v>98</v>
      </c>
      <c r="M247" s="62">
        <v>4599023</v>
      </c>
      <c r="N247" s="60" t="s">
        <v>99</v>
      </c>
      <c r="O247" s="62">
        <v>459902300</v>
      </c>
      <c r="P247" s="64">
        <v>1</v>
      </c>
      <c r="Q247" s="238">
        <v>0.3</v>
      </c>
      <c r="R247" s="219">
        <f t="shared" si="125"/>
        <v>0.3</v>
      </c>
      <c r="S247" s="64">
        <v>1</v>
      </c>
      <c r="T247" s="238"/>
      <c r="U247" s="219">
        <f t="shared" si="126"/>
        <v>0</v>
      </c>
      <c r="V247" s="64">
        <v>1</v>
      </c>
      <c r="W247" s="238"/>
      <c r="X247" s="219">
        <f t="shared" si="127"/>
        <v>0</v>
      </c>
      <c r="Y247" s="64">
        <v>1</v>
      </c>
      <c r="Z247" s="238"/>
      <c r="AA247" s="219">
        <f t="shared" si="128"/>
        <v>0</v>
      </c>
      <c r="AB247" s="64">
        <f t="shared" si="129"/>
        <v>4</v>
      </c>
      <c r="AC247" s="238">
        <f t="shared" si="130"/>
        <v>0.3</v>
      </c>
      <c r="AD247" s="219">
        <f t="shared" si="131"/>
        <v>7.4999999999999997E-2</v>
      </c>
      <c r="AE247" s="60" t="s">
        <v>2028</v>
      </c>
      <c r="AF247" s="60" t="s">
        <v>2035</v>
      </c>
      <c r="AG247" s="65" t="s">
        <v>2177</v>
      </c>
      <c r="AH247" s="60"/>
      <c r="AI247" s="60" t="s">
        <v>1212</v>
      </c>
      <c r="AJ247" s="60"/>
      <c r="AK247" s="66" t="s">
        <v>2062</v>
      </c>
      <c r="AL247" s="66" t="s">
        <v>2120</v>
      </c>
      <c r="AM247" s="67">
        <v>20000000</v>
      </c>
      <c r="AN247" s="67">
        <v>0</v>
      </c>
      <c r="AO247" s="67">
        <v>0</v>
      </c>
      <c r="AP247" s="67">
        <v>0</v>
      </c>
      <c r="AQ247" s="22">
        <f t="shared" si="132"/>
        <v>0</v>
      </c>
      <c r="AR247" s="22">
        <f t="shared" si="133"/>
        <v>0</v>
      </c>
      <c r="AS247" s="60"/>
      <c r="AT247" s="68"/>
      <c r="AU247" s="60"/>
      <c r="AV247" s="60"/>
      <c r="AW247" s="60"/>
      <c r="AX247" s="67">
        <v>0</v>
      </c>
      <c r="AY247" s="67">
        <v>0</v>
      </c>
      <c r="AZ247" s="67">
        <v>0</v>
      </c>
      <c r="BA247" s="67">
        <v>0</v>
      </c>
      <c r="BB247" s="67">
        <v>0</v>
      </c>
      <c r="BC247" s="67">
        <v>0</v>
      </c>
      <c r="BD247" s="67">
        <v>0</v>
      </c>
      <c r="BE247" s="67">
        <v>20000000</v>
      </c>
      <c r="BF247" s="67">
        <v>0</v>
      </c>
      <c r="BG247" s="67">
        <v>0</v>
      </c>
      <c r="BH247" s="67">
        <v>0</v>
      </c>
      <c r="BI247" s="67">
        <v>0</v>
      </c>
      <c r="BJ247" s="67">
        <v>0</v>
      </c>
      <c r="BK247" s="67">
        <v>0</v>
      </c>
      <c r="BL247" s="67">
        <v>0</v>
      </c>
      <c r="BM247" s="67">
        <v>0</v>
      </c>
      <c r="BN247" s="67">
        <f t="shared" si="134"/>
        <v>20000000</v>
      </c>
      <c r="BO247" s="239"/>
      <c r="BP247" s="239"/>
      <c r="BQ247" s="239" t="s">
        <v>254</v>
      </c>
      <c r="BR247" s="239"/>
      <c r="BS247" s="279" t="s">
        <v>305</v>
      </c>
      <c r="BT247" s="239"/>
    </row>
    <row r="248" spans="1:72" s="69" customFormat="1" ht="60" x14ac:dyDescent="0.25">
      <c r="A248" s="60" t="s">
        <v>556</v>
      </c>
      <c r="B248" s="60" t="s">
        <v>7</v>
      </c>
      <c r="C248" s="60" t="s">
        <v>14</v>
      </c>
      <c r="D248" s="60" t="s">
        <v>272</v>
      </c>
      <c r="E248" s="61" t="s">
        <v>306</v>
      </c>
      <c r="F248" s="60" t="s">
        <v>10</v>
      </c>
      <c r="G248" s="62">
        <v>4599</v>
      </c>
      <c r="H248" s="60" t="s">
        <v>201</v>
      </c>
      <c r="I248" s="60" t="s">
        <v>826</v>
      </c>
      <c r="J248" s="60" t="s">
        <v>1754</v>
      </c>
      <c r="K248" s="60" t="s">
        <v>1554</v>
      </c>
      <c r="L248" s="60" t="s">
        <v>36</v>
      </c>
      <c r="M248" s="62">
        <v>4599031</v>
      </c>
      <c r="N248" s="60" t="s">
        <v>1160</v>
      </c>
      <c r="O248" s="62">
        <v>459903105</v>
      </c>
      <c r="P248" s="64">
        <v>1</v>
      </c>
      <c r="Q248" s="238">
        <v>0.5</v>
      </c>
      <c r="R248" s="219">
        <f t="shared" si="125"/>
        <v>0.5</v>
      </c>
      <c r="S248" s="64">
        <v>1</v>
      </c>
      <c r="T248" s="238"/>
      <c r="U248" s="219">
        <f t="shared" si="126"/>
        <v>0</v>
      </c>
      <c r="V248" s="64">
        <v>1</v>
      </c>
      <c r="W248" s="238"/>
      <c r="X248" s="219">
        <f t="shared" si="127"/>
        <v>0</v>
      </c>
      <c r="Y248" s="64">
        <v>1</v>
      </c>
      <c r="Z248" s="238"/>
      <c r="AA248" s="219">
        <f t="shared" si="128"/>
        <v>0</v>
      </c>
      <c r="AB248" s="64">
        <f t="shared" si="129"/>
        <v>4</v>
      </c>
      <c r="AC248" s="238">
        <f t="shared" si="130"/>
        <v>0.5</v>
      </c>
      <c r="AD248" s="219">
        <f t="shared" si="131"/>
        <v>0.125</v>
      </c>
      <c r="AE248" s="60" t="s">
        <v>2028</v>
      </c>
      <c r="AF248" s="60" t="s">
        <v>2035</v>
      </c>
      <c r="AG248" s="65" t="s">
        <v>2177</v>
      </c>
      <c r="AH248" s="60"/>
      <c r="AI248" s="60" t="s">
        <v>1212</v>
      </c>
      <c r="AJ248" s="60"/>
      <c r="AK248" s="66" t="s">
        <v>181</v>
      </c>
      <c r="AL248" s="66" t="s">
        <v>1795</v>
      </c>
      <c r="AM248" s="67">
        <v>1096800000</v>
      </c>
      <c r="AN248" s="67">
        <v>0</v>
      </c>
      <c r="AO248" s="67">
        <v>0</v>
      </c>
      <c r="AP248" s="67">
        <v>0</v>
      </c>
      <c r="AQ248" s="22">
        <f t="shared" si="132"/>
        <v>0</v>
      </c>
      <c r="AR248" s="22">
        <f t="shared" si="133"/>
        <v>0</v>
      </c>
      <c r="AS248" s="60"/>
      <c r="AT248" s="68"/>
      <c r="AU248" s="60"/>
      <c r="AV248" s="60"/>
      <c r="AW248" s="60"/>
      <c r="AX248" s="67">
        <v>1096800000</v>
      </c>
      <c r="AY248" s="67">
        <v>0</v>
      </c>
      <c r="AZ248" s="67">
        <v>0</v>
      </c>
      <c r="BA248" s="67">
        <v>0</v>
      </c>
      <c r="BB248" s="67">
        <v>0</v>
      </c>
      <c r="BC248" s="67">
        <v>0</v>
      </c>
      <c r="BD248" s="67">
        <v>0</v>
      </c>
      <c r="BE248" s="67">
        <v>0</v>
      </c>
      <c r="BF248" s="67">
        <v>0</v>
      </c>
      <c r="BG248" s="67">
        <v>0</v>
      </c>
      <c r="BH248" s="67">
        <v>0</v>
      </c>
      <c r="BI248" s="67">
        <v>0</v>
      </c>
      <c r="BJ248" s="67">
        <v>0</v>
      </c>
      <c r="BK248" s="67">
        <v>0</v>
      </c>
      <c r="BL248" s="67">
        <v>0</v>
      </c>
      <c r="BM248" s="67">
        <v>0</v>
      </c>
      <c r="BN248" s="67">
        <f t="shared" si="134"/>
        <v>1096800000</v>
      </c>
      <c r="BO248" s="239"/>
      <c r="BP248" s="239"/>
      <c r="BQ248" s="239" t="s">
        <v>254</v>
      </c>
      <c r="BR248" s="239"/>
      <c r="BS248" s="279" t="s">
        <v>305</v>
      </c>
      <c r="BT248" s="239"/>
    </row>
    <row r="249" spans="1:72" s="69" customFormat="1" ht="60" x14ac:dyDescent="0.25">
      <c r="A249" s="60" t="s">
        <v>556</v>
      </c>
      <c r="B249" s="60" t="s">
        <v>14</v>
      </c>
      <c r="C249" s="60" t="s">
        <v>1204</v>
      </c>
      <c r="D249" s="60" t="s">
        <v>272</v>
      </c>
      <c r="E249" s="61" t="s">
        <v>306</v>
      </c>
      <c r="F249" s="60" t="s">
        <v>10</v>
      </c>
      <c r="G249" s="62">
        <v>4599</v>
      </c>
      <c r="H249" s="60" t="s">
        <v>201</v>
      </c>
      <c r="I249" s="60" t="s">
        <v>826</v>
      </c>
      <c r="J249" s="60" t="s">
        <v>1754</v>
      </c>
      <c r="K249" s="60" t="s">
        <v>1554</v>
      </c>
      <c r="L249" s="60" t="s">
        <v>36</v>
      </c>
      <c r="M249" s="62">
        <v>4599031</v>
      </c>
      <c r="N249" s="60" t="s">
        <v>1160</v>
      </c>
      <c r="O249" s="62">
        <v>459903105</v>
      </c>
      <c r="P249" s="64">
        <v>1</v>
      </c>
      <c r="Q249" s="238">
        <v>0.5</v>
      </c>
      <c r="R249" s="219">
        <f t="shared" si="125"/>
        <v>0.5</v>
      </c>
      <c r="S249" s="64">
        <v>1</v>
      </c>
      <c r="T249" s="238"/>
      <c r="U249" s="219">
        <f t="shared" si="126"/>
        <v>0</v>
      </c>
      <c r="V249" s="64">
        <v>1</v>
      </c>
      <c r="W249" s="238"/>
      <c r="X249" s="219">
        <f t="shared" si="127"/>
        <v>0</v>
      </c>
      <c r="Y249" s="64">
        <v>1</v>
      </c>
      <c r="Z249" s="238"/>
      <c r="AA249" s="219">
        <f t="shared" si="128"/>
        <v>0</v>
      </c>
      <c r="AB249" s="64">
        <f t="shared" si="129"/>
        <v>4</v>
      </c>
      <c r="AC249" s="238">
        <f t="shared" si="130"/>
        <v>0.5</v>
      </c>
      <c r="AD249" s="219">
        <f t="shared" si="131"/>
        <v>0.125</v>
      </c>
      <c r="AE249" s="60" t="s">
        <v>1998</v>
      </c>
      <c r="AF249" s="60" t="s">
        <v>2065</v>
      </c>
      <c r="AG249" s="65" t="s">
        <v>2177</v>
      </c>
      <c r="AH249" s="60"/>
      <c r="AI249" s="60" t="s">
        <v>262</v>
      </c>
      <c r="AJ249" s="60"/>
      <c r="AK249" s="66" t="s">
        <v>213</v>
      </c>
      <c r="AL249" s="66" t="s">
        <v>1795</v>
      </c>
      <c r="AM249" s="67">
        <v>49500000</v>
      </c>
      <c r="AN249" s="67">
        <v>0</v>
      </c>
      <c r="AO249" s="67">
        <v>0</v>
      </c>
      <c r="AP249" s="67">
        <v>0</v>
      </c>
      <c r="AQ249" s="22">
        <f t="shared" si="132"/>
        <v>0</v>
      </c>
      <c r="AR249" s="22">
        <f t="shared" si="133"/>
        <v>0</v>
      </c>
      <c r="AS249" s="60"/>
      <c r="AT249" s="68"/>
      <c r="AU249" s="60"/>
      <c r="AV249" s="60"/>
      <c r="AW249" s="60"/>
      <c r="AX249" s="67">
        <v>49500000</v>
      </c>
      <c r="AY249" s="67">
        <v>0</v>
      </c>
      <c r="AZ249" s="67">
        <v>0</v>
      </c>
      <c r="BA249" s="67">
        <v>0</v>
      </c>
      <c r="BB249" s="67">
        <v>0</v>
      </c>
      <c r="BC249" s="67">
        <v>0</v>
      </c>
      <c r="BD249" s="67">
        <v>0</v>
      </c>
      <c r="BE249" s="67">
        <v>0</v>
      </c>
      <c r="BF249" s="67">
        <v>0</v>
      </c>
      <c r="BG249" s="67">
        <v>0</v>
      </c>
      <c r="BH249" s="67">
        <v>0</v>
      </c>
      <c r="BI249" s="67">
        <v>0</v>
      </c>
      <c r="BJ249" s="67">
        <v>0</v>
      </c>
      <c r="BK249" s="67">
        <v>0</v>
      </c>
      <c r="BL249" s="67">
        <v>0</v>
      </c>
      <c r="BM249" s="67">
        <v>0</v>
      </c>
      <c r="BN249" s="67">
        <f t="shared" si="134"/>
        <v>49500000</v>
      </c>
      <c r="BO249" s="239"/>
      <c r="BP249" s="239"/>
      <c r="BQ249" s="239" t="s">
        <v>254</v>
      </c>
      <c r="BR249" s="239"/>
      <c r="BS249" s="279" t="s">
        <v>305</v>
      </c>
      <c r="BT249" s="239"/>
    </row>
    <row r="250" spans="1:72" s="69" customFormat="1" ht="96" x14ac:dyDescent="0.25">
      <c r="A250" s="60" t="s">
        <v>557</v>
      </c>
      <c r="B250" s="60" t="s">
        <v>14</v>
      </c>
      <c r="C250" s="60" t="s">
        <v>1204</v>
      </c>
      <c r="D250" s="60" t="s">
        <v>272</v>
      </c>
      <c r="E250" s="61" t="s">
        <v>306</v>
      </c>
      <c r="F250" s="60" t="s">
        <v>10</v>
      </c>
      <c r="G250" s="62">
        <v>4599</v>
      </c>
      <c r="H250" s="60" t="s">
        <v>201</v>
      </c>
      <c r="I250" s="60" t="s">
        <v>827</v>
      </c>
      <c r="J250" s="60" t="s">
        <v>1755</v>
      </c>
      <c r="K250" s="60" t="s">
        <v>1555</v>
      </c>
      <c r="L250" s="60" t="s">
        <v>1167</v>
      </c>
      <c r="M250" s="62">
        <v>4599037</v>
      </c>
      <c r="N250" s="60" t="s">
        <v>1168</v>
      </c>
      <c r="O250" s="62">
        <v>459903700</v>
      </c>
      <c r="P250" s="64">
        <v>0</v>
      </c>
      <c r="Q250" s="238">
        <v>0</v>
      </c>
      <c r="R250" s="219" t="e">
        <f t="shared" si="125"/>
        <v>#DIV/0!</v>
      </c>
      <c r="S250" s="64">
        <v>0.5</v>
      </c>
      <c r="T250" s="238"/>
      <c r="U250" s="219">
        <f t="shared" si="126"/>
        <v>0</v>
      </c>
      <c r="V250" s="64">
        <v>0.5</v>
      </c>
      <c r="W250" s="238"/>
      <c r="X250" s="219" t="e">
        <f t="shared" si="127"/>
        <v>#DIV/0!</v>
      </c>
      <c r="Y250" s="64">
        <v>0</v>
      </c>
      <c r="Z250" s="238"/>
      <c r="AA250" s="219">
        <f t="shared" si="128"/>
        <v>0</v>
      </c>
      <c r="AB250" s="64">
        <f t="shared" si="129"/>
        <v>1</v>
      </c>
      <c r="AC250" s="238">
        <f t="shared" si="130"/>
        <v>0</v>
      </c>
      <c r="AD250" s="219">
        <f t="shared" si="131"/>
        <v>0</v>
      </c>
      <c r="AE250" s="60" t="s">
        <v>1998</v>
      </c>
      <c r="AF250" s="60" t="s">
        <v>2065</v>
      </c>
      <c r="AG250" s="65" t="s">
        <v>2177</v>
      </c>
      <c r="AH250" s="60"/>
      <c r="AI250" s="60" t="s">
        <v>256</v>
      </c>
      <c r="AJ250" s="60"/>
      <c r="AK250" s="66" t="s">
        <v>2063</v>
      </c>
      <c r="AL250" s="66" t="s">
        <v>1815</v>
      </c>
      <c r="AM250" s="67">
        <v>52342142</v>
      </c>
      <c r="AN250" s="67">
        <v>0</v>
      </c>
      <c r="AO250" s="67">
        <v>0</v>
      </c>
      <c r="AP250" s="67">
        <v>0</v>
      </c>
      <c r="AQ250" s="22">
        <f t="shared" si="132"/>
        <v>0</v>
      </c>
      <c r="AR250" s="22">
        <f t="shared" si="133"/>
        <v>0</v>
      </c>
      <c r="AS250" s="60"/>
      <c r="AT250" s="68"/>
      <c r="AU250" s="60"/>
      <c r="AV250" s="60"/>
      <c r="AW250" s="60"/>
      <c r="AX250" s="67">
        <v>0</v>
      </c>
      <c r="AY250" s="67">
        <v>0</v>
      </c>
      <c r="AZ250" s="67">
        <v>0</v>
      </c>
      <c r="BA250" s="67">
        <v>0</v>
      </c>
      <c r="BB250" s="67">
        <v>0</v>
      </c>
      <c r="BC250" s="67">
        <v>0</v>
      </c>
      <c r="BD250" s="67">
        <v>0</v>
      </c>
      <c r="BE250" s="67">
        <v>52342142</v>
      </c>
      <c r="BF250" s="67">
        <v>0</v>
      </c>
      <c r="BG250" s="67">
        <v>0</v>
      </c>
      <c r="BH250" s="67">
        <v>0</v>
      </c>
      <c r="BI250" s="67">
        <v>0</v>
      </c>
      <c r="BJ250" s="67">
        <v>0</v>
      </c>
      <c r="BK250" s="67">
        <v>0</v>
      </c>
      <c r="BL250" s="67">
        <v>0</v>
      </c>
      <c r="BM250" s="67">
        <v>0</v>
      </c>
      <c r="BN250" s="67">
        <f t="shared" si="134"/>
        <v>52342142</v>
      </c>
      <c r="BO250" s="239"/>
      <c r="BP250" s="239"/>
      <c r="BQ250" s="239" t="s">
        <v>254</v>
      </c>
      <c r="BR250" s="239"/>
      <c r="BS250" s="279" t="s">
        <v>305</v>
      </c>
      <c r="BT250" s="239"/>
    </row>
    <row r="251" spans="1:72" s="86" customFormat="1" ht="36" x14ac:dyDescent="0.25">
      <c r="A251" s="70" t="s">
        <v>558</v>
      </c>
      <c r="B251" s="70" t="s">
        <v>14</v>
      </c>
      <c r="C251" s="70" t="s">
        <v>1204</v>
      </c>
      <c r="D251" s="70" t="s">
        <v>272</v>
      </c>
      <c r="E251" s="71" t="s">
        <v>306</v>
      </c>
      <c r="F251" s="70" t="s">
        <v>10</v>
      </c>
      <c r="G251" s="72">
        <v>4599</v>
      </c>
      <c r="H251" s="70" t="s">
        <v>201</v>
      </c>
      <c r="I251" s="70" t="s">
        <v>828</v>
      </c>
      <c r="J251" s="70" t="s">
        <v>1756</v>
      </c>
      <c r="K251" s="70" t="s">
        <v>1556</v>
      </c>
      <c r="L251" s="70" t="s">
        <v>1169</v>
      </c>
      <c r="M251" s="72">
        <v>4599038</v>
      </c>
      <c r="N251" s="70" t="s">
        <v>1170</v>
      </c>
      <c r="O251" s="72">
        <v>459903800</v>
      </c>
      <c r="P251" s="97">
        <v>0</v>
      </c>
      <c r="Q251" s="240"/>
      <c r="R251" s="220" t="e">
        <f t="shared" si="125"/>
        <v>#DIV/0!</v>
      </c>
      <c r="S251" s="97">
        <v>0.5</v>
      </c>
      <c r="T251" s="240"/>
      <c r="U251" s="220">
        <f t="shared" si="126"/>
        <v>0</v>
      </c>
      <c r="V251" s="97">
        <v>0.5</v>
      </c>
      <c r="W251" s="240"/>
      <c r="X251" s="220" t="e">
        <f t="shared" si="127"/>
        <v>#DIV/0!</v>
      </c>
      <c r="Y251" s="97">
        <v>0</v>
      </c>
      <c r="Z251" s="240"/>
      <c r="AA251" s="220">
        <f t="shared" si="128"/>
        <v>0</v>
      </c>
      <c r="AB251" s="97">
        <f t="shared" si="129"/>
        <v>1</v>
      </c>
      <c r="AC251" s="240">
        <f t="shared" si="130"/>
        <v>0</v>
      </c>
      <c r="AD251" s="220">
        <f t="shared" si="131"/>
        <v>0</v>
      </c>
      <c r="AE251" s="71" t="s">
        <v>2143</v>
      </c>
      <c r="AF251" s="75" t="s">
        <v>1204</v>
      </c>
      <c r="AG251" s="75" t="s">
        <v>1204</v>
      </c>
      <c r="AH251" s="70"/>
      <c r="AI251" s="70" t="s">
        <v>262</v>
      </c>
      <c r="AJ251" s="70"/>
      <c r="AK251" s="76" t="s">
        <v>2143</v>
      </c>
      <c r="AL251" s="76" t="s">
        <v>1204</v>
      </c>
      <c r="AM251" s="77">
        <v>0</v>
      </c>
      <c r="AN251" s="77">
        <v>0</v>
      </c>
      <c r="AO251" s="77">
        <v>0</v>
      </c>
      <c r="AP251" s="77">
        <v>0</v>
      </c>
      <c r="AQ251" s="23" t="e">
        <f t="shared" si="132"/>
        <v>#DIV/0!</v>
      </c>
      <c r="AR251" s="23" t="e">
        <f t="shared" si="133"/>
        <v>#DIV/0!</v>
      </c>
      <c r="AS251" s="70"/>
      <c r="AT251" s="78"/>
      <c r="AU251" s="70"/>
      <c r="AV251" s="70"/>
      <c r="AW251" s="70"/>
      <c r="AX251" s="77">
        <v>0</v>
      </c>
      <c r="AY251" s="77">
        <v>0</v>
      </c>
      <c r="AZ251" s="77">
        <v>0</v>
      </c>
      <c r="BA251" s="77">
        <v>0</v>
      </c>
      <c r="BB251" s="77">
        <v>0</v>
      </c>
      <c r="BC251" s="77">
        <v>0</v>
      </c>
      <c r="BD251" s="77">
        <v>0</v>
      </c>
      <c r="BE251" s="77">
        <v>0</v>
      </c>
      <c r="BF251" s="77">
        <v>0</v>
      </c>
      <c r="BG251" s="77">
        <v>0</v>
      </c>
      <c r="BH251" s="77">
        <v>0</v>
      </c>
      <c r="BI251" s="77">
        <v>0</v>
      </c>
      <c r="BJ251" s="77">
        <v>0</v>
      </c>
      <c r="BK251" s="77">
        <v>0</v>
      </c>
      <c r="BL251" s="77">
        <v>0</v>
      </c>
      <c r="BM251" s="77">
        <v>0</v>
      </c>
      <c r="BN251" s="77">
        <f t="shared" si="134"/>
        <v>0</v>
      </c>
      <c r="BO251" s="163"/>
      <c r="BP251" s="163"/>
      <c r="BQ251" s="163" t="s">
        <v>254</v>
      </c>
      <c r="BR251" s="163"/>
      <c r="BS251" s="331" t="s">
        <v>305</v>
      </c>
      <c r="BT251" s="163"/>
    </row>
    <row r="252" spans="1:72" s="69" customFormat="1" ht="84" x14ac:dyDescent="0.25">
      <c r="A252" s="60" t="s">
        <v>559</v>
      </c>
      <c r="B252" s="60" t="s">
        <v>13</v>
      </c>
      <c r="C252" s="60" t="s">
        <v>1204</v>
      </c>
      <c r="D252" s="60" t="s">
        <v>272</v>
      </c>
      <c r="E252" s="61" t="s">
        <v>306</v>
      </c>
      <c r="F252" s="60" t="s">
        <v>10</v>
      </c>
      <c r="G252" s="62">
        <v>4599</v>
      </c>
      <c r="H252" s="60" t="s">
        <v>201</v>
      </c>
      <c r="I252" s="60" t="s">
        <v>829</v>
      </c>
      <c r="J252" s="60" t="s">
        <v>1757</v>
      </c>
      <c r="K252" s="60" t="s">
        <v>1557</v>
      </c>
      <c r="L252" s="60" t="s">
        <v>36</v>
      </c>
      <c r="M252" s="62">
        <v>4599031</v>
      </c>
      <c r="N252" s="60" t="s">
        <v>1162</v>
      </c>
      <c r="O252" s="62">
        <v>459903103</v>
      </c>
      <c r="P252" s="64">
        <v>1</v>
      </c>
      <c r="Q252" s="238">
        <v>0.5</v>
      </c>
      <c r="R252" s="219">
        <f t="shared" si="125"/>
        <v>0.5</v>
      </c>
      <c r="S252" s="64">
        <v>1</v>
      </c>
      <c r="T252" s="238"/>
      <c r="U252" s="219">
        <f t="shared" si="126"/>
        <v>0</v>
      </c>
      <c r="V252" s="64">
        <v>1</v>
      </c>
      <c r="W252" s="238"/>
      <c r="X252" s="219">
        <f t="shared" si="127"/>
        <v>0</v>
      </c>
      <c r="Y252" s="64">
        <v>1</v>
      </c>
      <c r="Z252" s="238"/>
      <c r="AA252" s="219">
        <f t="shared" si="128"/>
        <v>0</v>
      </c>
      <c r="AB252" s="64">
        <f t="shared" si="129"/>
        <v>4</v>
      </c>
      <c r="AC252" s="238">
        <f t="shared" si="130"/>
        <v>0.5</v>
      </c>
      <c r="AD252" s="219">
        <f t="shared" si="131"/>
        <v>0.125</v>
      </c>
      <c r="AE252" s="60" t="s">
        <v>1302</v>
      </c>
      <c r="AF252" s="65" t="s">
        <v>2145</v>
      </c>
      <c r="AG252" s="65" t="s">
        <v>2177</v>
      </c>
      <c r="AH252" s="60" t="s">
        <v>1305</v>
      </c>
      <c r="AI252" s="60" t="s">
        <v>1306</v>
      </c>
      <c r="AJ252" s="60"/>
      <c r="AK252" s="66" t="s">
        <v>2064</v>
      </c>
      <c r="AL252" s="66" t="s">
        <v>1795</v>
      </c>
      <c r="AM252" s="67">
        <v>121000000</v>
      </c>
      <c r="AN252" s="67">
        <v>0</v>
      </c>
      <c r="AO252" s="67">
        <v>0</v>
      </c>
      <c r="AP252" s="67">
        <v>0</v>
      </c>
      <c r="AQ252" s="22">
        <f t="shared" si="132"/>
        <v>0</v>
      </c>
      <c r="AR252" s="22">
        <f t="shared" si="133"/>
        <v>0</v>
      </c>
      <c r="AS252" s="60"/>
      <c r="AT252" s="68"/>
      <c r="AU252" s="60"/>
      <c r="AV252" s="60"/>
      <c r="AW252" s="60"/>
      <c r="AX252" s="67">
        <v>121000000</v>
      </c>
      <c r="AY252" s="67">
        <v>0</v>
      </c>
      <c r="AZ252" s="67">
        <v>0</v>
      </c>
      <c r="BA252" s="67">
        <v>0</v>
      </c>
      <c r="BB252" s="67">
        <v>0</v>
      </c>
      <c r="BC252" s="67">
        <v>0</v>
      </c>
      <c r="BD252" s="67">
        <v>0</v>
      </c>
      <c r="BE252" s="67">
        <v>0</v>
      </c>
      <c r="BF252" s="67">
        <v>0</v>
      </c>
      <c r="BG252" s="67">
        <v>0</v>
      </c>
      <c r="BH252" s="67">
        <v>0</v>
      </c>
      <c r="BI252" s="67">
        <v>0</v>
      </c>
      <c r="BJ252" s="67">
        <v>0</v>
      </c>
      <c r="BK252" s="67">
        <v>0</v>
      </c>
      <c r="BL252" s="67">
        <v>0</v>
      </c>
      <c r="BM252" s="67">
        <v>0</v>
      </c>
      <c r="BN252" s="67">
        <f t="shared" si="134"/>
        <v>121000000</v>
      </c>
      <c r="BO252" s="239" t="s">
        <v>275</v>
      </c>
      <c r="BP252" s="239" t="s">
        <v>1260</v>
      </c>
      <c r="BQ252" s="239" t="s">
        <v>254</v>
      </c>
      <c r="BR252" s="239" t="s">
        <v>306</v>
      </c>
      <c r="BS252" s="239" t="s">
        <v>305</v>
      </c>
      <c r="BT252" s="239" t="s">
        <v>1204</v>
      </c>
    </row>
    <row r="253" spans="1:72" s="98" customFormat="1" ht="60" x14ac:dyDescent="0.25">
      <c r="A253" s="239" t="s">
        <v>560</v>
      </c>
      <c r="B253" s="239" t="s">
        <v>13</v>
      </c>
      <c r="C253" s="239" t="s">
        <v>1204</v>
      </c>
      <c r="D253" s="239" t="s">
        <v>272</v>
      </c>
      <c r="E253" s="332" t="s">
        <v>306</v>
      </c>
      <c r="F253" s="239" t="s">
        <v>10</v>
      </c>
      <c r="G253" s="268">
        <v>4599</v>
      </c>
      <c r="H253" s="239" t="s">
        <v>201</v>
      </c>
      <c r="I253" s="239" t="s">
        <v>830</v>
      </c>
      <c r="J253" s="239" t="s">
        <v>1758</v>
      </c>
      <c r="K253" s="239" t="s">
        <v>1558</v>
      </c>
      <c r="L253" s="239" t="s">
        <v>1171</v>
      </c>
      <c r="M253" s="268">
        <v>4599031</v>
      </c>
      <c r="N253" s="239" t="s">
        <v>1172</v>
      </c>
      <c r="O253" s="268">
        <v>459901800</v>
      </c>
      <c r="P253" s="273">
        <v>1</v>
      </c>
      <c r="Q253" s="272">
        <v>0.2</v>
      </c>
      <c r="R253" s="224">
        <f t="shared" si="125"/>
        <v>0.2</v>
      </c>
      <c r="S253" s="273">
        <v>0</v>
      </c>
      <c r="T253" s="272"/>
      <c r="U253" s="224">
        <f t="shared" si="126"/>
        <v>0</v>
      </c>
      <c r="V253" s="273">
        <v>0</v>
      </c>
      <c r="W253" s="272"/>
      <c r="X253" s="224">
        <f t="shared" si="127"/>
        <v>0</v>
      </c>
      <c r="Y253" s="273">
        <v>0</v>
      </c>
      <c r="Z253" s="272"/>
      <c r="AA253" s="224" t="e">
        <f t="shared" si="128"/>
        <v>#DIV/0!</v>
      </c>
      <c r="AB253" s="273">
        <f t="shared" si="129"/>
        <v>1</v>
      </c>
      <c r="AC253" s="272">
        <f t="shared" si="130"/>
        <v>0.2</v>
      </c>
      <c r="AD253" s="224">
        <f t="shared" si="131"/>
        <v>0.2</v>
      </c>
      <c r="AE253" s="239" t="s">
        <v>2141</v>
      </c>
      <c r="AF253" s="274" t="s">
        <v>1204</v>
      </c>
      <c r="AG253" s="274" t="s">
        <v>1204</v>
      </c>
      <c r="AH253" s="239"/>
      <c r="AI253" s="239" t="s">
        <v>1306</v>
      </c>
      <c r="AJ253" s="239"/>
      <c r="AK253" s="275" t="s">
        <v>2142</v>
      </c>
      <c r="AL253" s="275" t="s">
        <v>1204</v>
      </c>
      <c r="AM253" s="276">
        <v>0</v>
      </c>
      <c r="AN253" s="276">
        <v>0</v>
      </c>
      <c r="AO253" s="276">
        <v>0</v>
      </c>
      <c r="AP253" s="276">
        <v>0</v>
      </c>
      <c r="AQ253" s="225" t="e">
        <f t="shared" si="132"/>
        <v>#DIV/0!</v>
      </c>
      <c r="AR253" s="225" t="e">
        <f t="shared" si="133"/>
        <v>#DIV/0!</v>
      </c>
      <c r="AS253" s="239"/>
      <c r="AT253" s="277"/>
      <c r="AU253" s="239"/>
      <c r="AV253" s="239"/>
      <c r="AW253" s="239"/>
      <c r="AX253" s="276">
        <v>0</v>
      </c>
      <c r="AY253" s="276">
        <v>0</v>
      </c>
      <c r="AZ253" s="276">
        <v>0</v>
      </c>
      <c r="BA253" s="276">
        <v>0</v>
      </c>
      <c r="BB253" s="276">
        <v>0</v>
      </c>
      <c r="BC253" s="276">
        <v>0</v>
      </c>
      <c r="BD253" s="276">
        <v>0</v>
      </c>
      <c r="BE253" s="276">
        <v>0</v>
      </c>
      <c r="BF253" s="276">
        <v>0</v>
      </c>
      <c r="BG253" s="276">
        <v>0</v>
      </c>
      <c r="BH253" s="276">
        <v>0</v>
      </c>
      <c r="BI253" s="276">
        <v>0</v>
      </c>
      <c r="BJ253" s="276">
        <v>0</v>
      </c>
      <c r="BK253" s="276">
        <v>0</v>
      </c>
      <c r="BL253" s="276">
        <v>0</v>
      </c>
      <c r="BM253" s="276">
        <v>0</v>
      </c>
      <c r="BN253" s="276">
        <f t="shared" si="134"/>
        <v>0</v>
      </c>
      <c r="BO253" s="239" t="s">
        <v>275</v>
      </c>
      <c r="BP253" s="239" t="s">
        <v>1260</v>
      </c>
      <c r="BQ253" s="239" t="s">
        <v>254</v>
      </c>
      <c r="BR253" s="239" t="s">
        <v>306</v>
      </c>
      <c r="BS253" s="279" t="s">
        <v>305</v>
      </c>
      <c r="BT253" s="239" t="s">
        <v>1204</v>
      </c>
    </row>
    <row r="254" spans="1:72" s="69" customFormat="1" ht="84" x14ac:dyDescent="0.25">
      <c r="A254" s="60" t="s">
        <v>561</v>
      </c>
      <c r="B254" s="60" t="s">
        <v>7</v>
      </c>
      <c r="C254" s="60" t="s">
        <v>1204</v>
      </c>
      <c r="D254" s="60" t="s">
        <v>272</v>
      </c>
      <c r="E254" s="61" t="s">
        <v>306</v>
      </c>
      <c r="F254" s="60" t="s">
        <v>10</v>
      </c>
      <c r="G254" s="62">
        <v>4599</v>
      </c>
      <c r="H254" s="60" t="s">
        <v>201</v>
      </c>
      <c r="I254" s="60" t="s">
        <v>831</v>
      </c>
      <c r="J254" s="60" t="s">
        <v>1759</v>
      </c>
      <c r="K254" s="60" t="s">
        <v>1559</v>
      </c>
      <c r="L254" s="60" t="s">
        <v>36</v>
      </c>
      <c r="M254" s="62">
        <v>4599031</v>
      </c>
      <c r="N254" s="60" t="s">
        <v>1160</v>
      </c>
      <c r="O254" s="62">
        <v>459903105</v>
      </c>
      <c r="P254" s="64">
        <v>1</v>
      </c>
      <c r="Q254" s="238">
        <v>0.5</v>
      </c>
      <c r="R254" s="219">
        <f t="shared" si="125"/>
        <v>0.5</v>
      </c>
      <c r="S254" s="64">
        <v>1</v>
      </c>
      <c r="T254" s="238"/>
      <c r="U254" s="219">
        <f t="shared" si="126"/>
        <v>0</v>
      </c>
      <c r="V254" s="64">
        <v>1</v>
      </c>
      <c r="W254" s="238"/>
      <c r="X254" s="219">
        <f t="shared" si="127"/>
        <v>0</v>
      </c>
      <c r="Y254" s="64">
        <v>1</v>
      </c>
      <c r="Z254" s="238"/>
      <c r="AA254" s="219">
        <f t="shared" si="128"/>
        <v>0</v>
      </c>
      <c r="AB254" s="64">
        <v>1</v>
      </c>
      <c r="AC254" s="238">
        <f t="shared" si="130"/>
        <v>0.5</v>
      </c>
      <c r="AD254" s="219">
        <f t="shared" si="131"/>
        <v>0.5</v>
      </c>
      <c r="AE254" s="60" t="s">
        <v>2028</v>
      </c>
      <c r="AF254" s="60" t="s">
        <v>2035</v>
      </c>
      <c r="AG254" s="65" t="s">
        <v>2177</v>
      </c>
      <c r="AH254" s="60"/>
      <c r="AI254" s="60" t="s">
        <v>2170</v>
      </c>
      <c r="AJ254" s="60"/>
      <c r="AK254" s="66" t="s">
        <v>238</v>
      </c>
      <c r="AL254" s="66" t="s">
        <v>1795</v>
      </c>
      <c r="AM254" s="67">
        <v>390500000</v>
      </c>
      <c r="AN254" s="67">
        <v>0</v>
      </c>
      <c r="AO254" s="67">
        <v>0</v>
      </c>
      <c r="AP254" s="67">
        <v>0</v>
      </c>
      <c r="AQ254" s="22">
        <f t="shared" si="132"/>
        <v>0</v>
      </c>
      <c r="AR254" s="22">
        <f t="shared" si="133"/>
        <v>0</v>
      </c>
      <c r="AS254" s="60"/>
      <c r="AT254" s="68"/>
      <c r="AU254" s="60"/>
      <c r="AV254" s="60"/>
      <c r="AW254" s="60"/>
      <c r="AX254" s="67">
        <v>390500000</v>
      </c>
      <c r="AY254" s="67">
        <v>0</v>
      </c>
      <c r="AZ254" s="67">
        <v>0</v>
      </c>
      <c r="BA254" s="67">
        <v>0</v>
      </c>
      <c r="BB254" s="67">
        <v>0</v>
      </c>
      <c r="BC254" s="67">
        <v>0</v>
      </c>
      <c r="BD254" s="67">
        <v>0</v>
      </c>
      <c r="BE254" s="67">
        <v>0</v>
      </c>
      <c r="BF254" s="67">
        <v>0</v>
      </c>
      <c r="BG254" s="67">
        <v>0</v>
      </c>
      <c r="BH254" s="67">
        <v>0</v>
      </c>
      <c r="BI254" s="67">
        <v>0</v>
      </c>
      <c r="BJ254" s="67">
        <v>0</v>
      </c>
      <c r="BK254" s="67">
        <v>0</v>
      </c>
      <c r="BL254" s="67">
        <v>0</v>
      </c>
      <c r="BM254" s="67">
        <v>0</v>
      </c>
      <c r="BN254" s="67">
        <f t="shared" si="134"/>
        <v>390500000</v>
      </c>
      <c r="BO254" s="239"/>
      <c r="BP254" s="239"/>
      <c r="BQ254" s="239" t="s">
        <v>254</v>
      </c>
      <c r="BR254" s="239"/>
      <c r="BS254" s="279" t="s">
        <v>305</v>
      </c>
      <c r="BT254" s="239"/>
    </row>
    <row r="255" spans="1:72" s="69" customFormat="1" ht="72" x14ac:dyDescent="0.25">
      <c r="A255" s="60" t="s">
        <v>562</v>
      </c>
      <c r="B255" s="60" t="s">
        <v>7</v>
      </c>
      <c r="C255" s="60" t="s">
        <v>1204</v>
      </c>
      <c r="D255" s="60" t="s">
        <v>272</v>
      </c>
      <c r="E255" s="61" t="s">
        <v>306</v>
      </c>
      <c r="F255" s="60" t="s">
        <v>10</v>
      </c>
      <c r="G255" s="62">
        <v>4599</v>
      </c>
      <c r="H255" s="60" t="s">
        <v>201</v>
      </c>
      <c r="I255" s="60" t="s">
        <v>832</v>
      </c>
      <c r="J255" s="60" t="s">
        <v>1760</v>
      </c>
      <c r="K255" s="60" t="s">
        <v>1560</v>
      </c>
      <c r="L255" s="60" t="s">
        <v>36</v>
      </c>
      <c r="M255" s="62">
        <v>4599031</v>
      </c>
      <c r="N255" s="60" t="s">
        <v>100</v>
      </c>
      <c r="O255" s="62">
        <v>459903101</v>
      </c>
      <c r="P255" s="64">
        <v>1</v>
      </c>
      <c r="Q255" s="238">
        <v>0.5</v>
      </c>
      <c r="R255" s="219">
        <f t="shared" si="125"/>
        <v>0.5</v>
      </c>
      <c r="S255" s="64">
        <v>1</v>
      </c>
      <c r="T255" s="238"/>
      <c r="U255" s="219">
        <f t="shared" si="126"/>
        <v>0</v>
      </c>
      <c r="V255" s="64">
        <v>1</v>
      </c>
      <c r="W255" s="238"/>
      <c r="X255" s="219">
        <f t="shared" si="127"/>
        <v>0</v>
      </c>
      <c r="Y255" s="64">
        <v>1</v>
      </c>
      <c r="Z255" s="238"/>
      <c r="AA255" s="219">
        <f t="shared" si="128"/>
        <v>0</v>
      </c>
      <c r="AB255" s="64">
        <v>1</v>
      </c>
      <c r="AC255" s="238">
        <f t="shared" si="130"/>
        <v>0.5</v>
      </c>
      <c r="AD255" s="219">
        <f t="shared" si="131"/>
        <v>0.5</v>
      </c>
      <c r="AE255" s="60" t="s">
        <v>2028</v>
      </c>
      <c r="AF255" s="60" t="s">
        <v>2035</v>
      </c>
      <c r="AG255" s="65" t="s">
        <v>2177</v>
      </c>
      <c r="AH255" s="60"/>
      <c r="AI255" s="60" t="s">
        <v>1215</v>
      </c>
      <c r="AJ255" s="60"/>
      <c r="AK255" s="66" t="s">
        <v>2066</v>
      </c>
      <c r="AL255" s="66" t="s">
        <v>1795</v>
      </c>
      <c r="AM255" s="67">
        <v>165000000</v>
      </c>
      <c r="AN255" s="67">
        <v>0</v>
      </c>
      <c r="AO255" s="67">
        <v>0</v>
      </c>
      <c r="AP255" s="67">
        <v>0</v>
      </c>
      <c r="AQ255" s="22">
        <f t="shared" si="132"/>
        <v>0</v>
      </c>
      <c r="AR255" s="22">
        <f t="shared" si="133"/>
        <v>0</v>
      </c>
      <c r="AS255" s="60"/>
      <c r="AT255" s="68"/>
      <c r="AU255" s="60"/>
      <c r="AV255" s="60"/>
      <c r="AW255" s="60"/>
      <c r="AX255" s="67">
        <v>165000000</v>
      </c>
      <c r="AY255" s="67">
        <v>0</v>
      </c>
      <c r="AZ255" s="67">
        <v>0</v>
      </c>
      <c r="BA255" s="67">
        <v>0</v>
      </c>
      <c r="BB255" s="67">
        <v>0</v>
      </c>
      <c r="BC255" s="67">
        <v>0</v>
      </c>
      <c r="BD255" s="67">
        <v>0</v>
      </c>
      <c r="BE255" s="67">
        <v>0</v>
      </c>
      <c r="BF255" s="67">
        <v>0</v>
      </c>
      <c r="BG255" s="67">
        <v>0</v>
      </c>
      <c r="BH255" s="67">
        <v>0</v>
      </c>
      <c r="BI255" s="67">
        <v>0</v>
      </c>
      <c r="BJ255" s="67">
        <v>0</v>
      </c>
      <c r="BK255" s="67">
        <v>0</v>
      </c>
      <c r="BL255" s="67">
        <v>0</v>
      </c>
      <c r="BM255" s="67">
        <v>0</v>
      </c>
      <c r="BN255" s="67">
        <f t="shared" si="134"/>
        <v>165000000</v>
      </c>
      <c r="BO255" s="239"/>
      <c r="BP255" s="239"/>
      <c r="BQ255" s="239" t="s">
        <v>254</v>
      </c>
      <c r="BR255" s="239"/>
      <c r="BS255" s="239" t="s">
        <v>305</v>
      </c>
      <c r="BT255" s="239"/>
    </row>
    <row r="256" spans="1:72" s="69" customFormat="1" ht="72" x14ac:dyDescent="0.25">
      <c r="A256" s="60" t="s">
        <v>563</v>
      </c>
      <c r="B256" s="60" t="s">
        <v>7</v>
      </c>
      <c r="C256" s="60" t="s">
        <v>14</v>
      </c>
      <c r="D256" s="60" t="s">
        <v>272</v>
      </c>
      <c r="E256" s="61" t="s">
        <v>306</v>
      </c>
      <c r="F256" s="60" t="s">
        <v>10</v>
      </c>
      <c r="G256" s="62">
        <v>4599</v>
      </c>
      <c r="H256" s="63" t="s">
        <v>201</v>
      </c>
      <c r="I256" s="63" t="s">
        <v>833</v>
      </c>
      <c r="J256" s="60" t="s">
        <v>1761</v>
      </c>
      <c r="K256" s="60" t="s">
        <v>1561</v>
      </c>
      <c r="L256" s="60" t="s">
        <v>36</v>
      </c>
      <c r="M256" s="62">
        <v>4599031</v>
      </c>
      <c r="N256" s="60" t="s">
        <v>1173</v>
      </c>
      <c r="O256" s="62">
        <v>459903100</v>
      </c>
      <c r="P256" s="64">
        <v>1</v>
      </c>
      <c r="Q256" s="238">
        <v>0.5</v>
      </c>
      <c r="R256" s="219">
        <f t="shared" si="125"/>
        <v>0.5</v>
      </c>
      <c r="S256" s="64">
        <v>1</v>
      </c>
      <c r="T256" s="238"/>
      <c r="U256" s="219">
        <f t="shared" si="126"/>
        <v>0</v>
      </c>
      <c r="V256" s="64">
        <v>1</v>
      </c>
      <c r="W256" s="238"/>
      <c r="X256" s="219">
        <f t="shared" si="127"/>
        <v>0</v>
      </c>
      <c r="Y256" s="64">
        <v>1</v>
      </c>
      <c r="Z256" s="238"/>
      <c r="AA256" s="219">
        <f t="shared" si="128"/>
        <v>0</v>
      </c>
      <c r="AB256" s="64">
        <v>1</v>
      </c>
      <c r="AC256" s="238">
        <f t="shared" si="130"/>
        <v>0.5</v>
      </c>
      <c r="AD256" s="219">
        <f t="shared" si="131"/>
        <v>0.5</v>
      </c>
      <c r="AE256" s="60" t="s">
        <v>2028</v>
      </c>
      <c r="AF256" s="60" t="s">
        <v>2035</v>
      </c>
      <c r="AG256" s="65" t="s">
        <v>2177</v>
      </c>
      <c r="AH256" s="60"/>
      <c r="AI256" s="60" t="s">
        <v>1210</v>
      </c>
      <c r="AJ256" s="60"/>
      <c r="AK256" s="66" t="s">
        <v>2067</v>
      </c>
      <c r="AL256" s="66" t="s">
        <v>1795</v>
      </c>
      <c r="AM256" s="67">
        <v>38500000</v>
      </c>
      <c r="AN256" s="67">
        <v>0</v>
      </c>
      <c r="AO256" s="67">
        <v>0</v>
      </c>
      <c r="AP256" s="67">
        <v>0</v>
      </c>
      <c r="AQ256" s="22">
        <f t="shared" si="132"/>
        <v>0</v>
      </c>
      <c r="AR256" s="22">
        <f t="shared" si="133"/>
        <v>0</v>
      </c>
      <c r="AS256" s="60"/>
      <c r="AT256" s="68"/>
      <c r="AU256" s="60"/>
      <c r="AV256" s="60"/>
      <c r="AW256" s="60"/>
      <c r="AX256" s="67">
        <v>0</v>
      </c>
      <c r="AY256" s="67">
        <v>0</v>
      </c>
      <c r="AZ256" s="67">
        <v>0</v>
      </c>
      <c r="BA256" s="67">
        <v>0</v>
      </c>
      <c r="BB256" s="67">
        <v>0</v>
      </c>
      <c r="BC256" s="67">
        <v>0</v>
      </c>
      <c r="BD256" s="67">
        <v>0</v>
      </c>
      <c r="BE256" s="67">
        <v>0</v>
      </c>
      <c r="BF256" s="67">
        <v>0</v>
      </c>
      <c r="BG256" s="67">
        <v>0</v>
      </c>
      <c r="BH256" s="67">
        <v>0</v>
      </c>
      <c r="BI256" s="67">
        <v>0</v>
      </c>
      <c r="BJ256" s="67">
        <v>0</v>
      </c>
      <c r="BK256" s="67">
        <v>0</v>
      </c>
      <c r="BL256" s="67">
        <v>0</v>
      </c>
      <c r="BM256" s="67">
        <v>0</v>
      </c>
      <c r="BN256" s="67">
        <f t="shared" si="134"/>
        <v>0</v>
      </c>
      <c r="BO256" s="239"/>
      <c r="BP256" s="239"/>
      <c r="BQ256" s="239" t="s">
        <v>254</v>
      </c>
      <c r="BR256" s="239"/>
      <c r="BS256" s="239" t="s">
        <v>294</v>
      </c>
      <c r="BT256" s="239"/>
    </row>
    <row r="257" spans="1:66" s="136" customFormat="1" x14ac:dyDescent="0.25">
      <c r="A257" s="140"/>
      <c r="B257" s="141"/>
      <c r="C257" s="141"/>
      <c r="G257" s="141"/>
      <c r="M257" s="141"/>
      <c r="O257" s="141"/>
      <c r="P257" s="142"/>
      <c r="Q257" s="142"/>
      <c r="R257" s="141"/>
      <c r="S257" s="142"/>
      <c r="T257" s="142"/>
      <c r="U257" s="141"/>
      <c r="V257" s="142"/>
      <c r="W257" s="142"/>
      <c r="X257" s="141"/>
      <c r="Y257" s="142"/>
      <c r="Z257" s="142"/>
      <c r="AA257" s="141"/>
      <c r="AB257" s="142"/>
      <c r="AC257" s="142"/>
      <c r="AD257" s="141"/>
      <c r="AF257" s="143"/>
      <c r="AG257" s="143"/>
      <c r="AK257" s="144"/>
      <c r="AL257" s="144"/>
      <c r="AM257" s="145"/>
      <c r="AN257" s="145"/>
      <c r="AO257" s="145"/>
      <c r="AP257" s="145"/>
      <c r="AQ257" s="146"/>
      <c r="AR257" s="147"/>
      <c r="AT257" s="148"/>
      <c r="AX257" s="149"/>
      <c r="AY257" s="149"/>
      <c r="AZ257" s="149"/>
      <c r="BA257" s="149"/>
      <c r="BB257" s="149"/>
      <c r="BC257" s="149"/>
      <c r="BD257" s="149"/>
      <c r="BE257" s="149"/>
      <c r="BF257" s="149"/>
      <c r="BG257" s="149"/>
      <c r="BH257" s="149"/>
      <c r="BI257" s="149"/>
      <c r="BJ257" s="149"/>
      <c r="BK257" s="149"/>
      <c r="BL257" s="149"/>
      <c r="BM257" s="149"/>
      <c r="BN257" s="149"/>
    </row>
    <row r="258" spans="1:66" s="136" customFormat="1" x14ac:dyDescent="0.25">
      <c r="A258" s="140"/>
      <c r="B258" s="141"/>
      <c r="C258" s="141"/>
      <c r="G258" s="141"/>
      <c r="M258" s="141"/>
      <c r="O258" s="141"/>
      <c r="P258" s="142"/>
      <c r="Q258" s="142"/>
      <c r="R258" s="141"/>
      <c r="S258" s="142"/>
      <c r="T258" s="142"/>
      <c r="U258" s="141"/>
      <c r="V258" s="142"/>
      <c r="W258" s="142"/>
      <c r="X258" s="141"/>
      <c r="Y258" s="142"/>
      <c r="Z258" s="142"/>
      <c r="AA258" s="141"/>
      <c r="AB258" s="142"/>
      <c r="AC258" s="142"/>
      <c r="AD258" s="141"/>
      <c r="AF258" s="143"/>
      <c r="AG258" s="143"/>
      <c r="AK258" s="144"/>
      <c r="AL258" s="144"/>
      <c r="AM258" s="145"/>
      <c r="AN258" s="145"/>
      <c r="AO258" s="145"/>
      <c r="AP258" s="145"/>
      <c r="AQ258" s="146"/>
      <c r="AR258" s="147"/>
      <c r="AT258" s="148"/>
      <c r="AX258" s="149"/>
      <c r="AY258" s="149"/>
      <c r="AZ258" s="149"/>
      <c r="BA258" s="149"/>
      <c r="BB258" s="149"/>
      <c r="BC258" s="149"/>
      <c r="BD258" s="149"/>
      <c r="BE258" s="149"/>
      <c r="BF258" s="149"/>
      <c r="BG258" s="149"/>
      <c r="BH258" s="149"/>
      <c r="BI258" s="149"/>
      <c r="BJ258" s="149"/>
      <c r="BK258" s="149"/>
      <c r="BL258" s="149"/>
      <c r="BM258" s="149"/>
      <c r="BN258" s="149"/>
    </row>
    <row r="259" spans="1:66" s="136" customFormat="1" x14ac:dyDescent="0.25">
      <c r="A259" s="140"/>
      <c r="B259" s="141"/>
      <c r="C259" s="141"/>
      <c r="G259" s="141"/>
      <c r="M259" s="141"/>
      <c r="O259" s="141"/>
      <c r="P259" s="142"/>
      <c r="Q259" s="142"/>
      <c r="R259" s="141"/>
      <c r="S259" s="142"/>
      <c r="T259" s="142"/>
      <c r="U259" s="141"/>
      <c r="V259" s="142"/>
      <c r="W259" s="142"/>
      <c r="X259" s="141"/>
      <c r="Y259" s="142"/>
      <c r="Z259" s="142"/>
      <c r="AA259" s="141"/>
      <c r="AB259" s="142"/>
      <c r="AC259" s="142"/>
      <c r="AD259" s="141"/>
      <c r="AF259" s="143"/>
      <c r="AG259" s="143"/>
      <c r="AK259" s="144"/>
      <c r="AL259" s="144"/>
      <c r="AM259" s="145"/>
      <c r="AN259" s="145"/>
      <c r="AO259" s="145"/>
      <c r="AP259" s="145"/>
      <c r="AQ259" s="146"/>
      <c r="AR259" s="147"/>
      <c r="AT259" s="148"/>
      <c r="AX259" s="149"/>
      <c r="AY259" s="149"/>
      <c r="AZ259" s="149"/>
      <c r="BA259" s="149"/>
      <c r="BB259" s="149"/>
      <c r="BC259" s="149"/>
      <c r="BD259" s="149"/>
      <c r="BE259" s="149"/>
      <c r="BF259" s="149"/>
      <c r="BG259" s="149"/>
      <c r="BH259" s="149"/>
      <c r="BI259" s="149"/>
      <c r="BJ259" s="149"/>
      <c r="BK259" s="149"/>
      <c r="BL259" s="149"/>
      <c r="BM259" s="149"/>
      <c r="BN259" s="149"/>
    </row>
    <row r="260" spans="1:66" x14ac:dyDescent="0.25">
      <c r="AM260" s="156"/>
      <c r="AN260" s="156"/>
      <c r="AO260" s="156"/>
      <c r="AP260" s="156"/>
      <c r="AQ260" s="157"/>
      <c r="AX260" s="156"/>
      <c r="AY260" s="156"/>
      <c r="AZ260" s="156"/>
      <c r="BA260" s="156"/>
      <c r="BB260" s="156"/>
      <c r="BC260" s="156"/>
      <c r="BD260" s="156"/>
      <c r="BE260" s="156"/>
      <c r="BF260" s="156"/>
      <c r="BG260" s="156"/>
      <c r="BH260" s="156"/>
      <c r="BI260" s="156"/>
      <c r="BJ260" s="156"/>
      <c r="BK260" s="156"/>
      <c r="BL260" s="156"/>
      <c r="BM260" s="156"/>
      <c r="BN260" s="156"/>
    </row>
    <row r="261" spans="1:66" x14ac:dyDescent="0.25">
      <c r="AM261" s="156"/>
      <c r="AN261" s="156"/>
      <c r="AO261" s="156"/>
      <c r="AP261" s="156"/>
      <c r="AQ261" s="157"/>
      <c r="AX261" s="156"/>
      <c r="AY261" s="156"/>
      <c r="AZ261" s="156"/>
      <c r="BA261" s="156"/>
      <c r="BB261" s="156"/>
      <c r="BC261" s="156"/>
      <c r="BD261" s="156"/>
      <c r="BE261" s="156"/>
      <c r="BF261" s="156"/>
      <c r="BG261" s="156"/>
      <c r="BH261" s="156"/>
      <c r="BI261" s="156"/>
      <c r="BJ261" s="156"/>
      <c r="BK261" s="156"/>
      <c r="BL261" s="156"/>
      <c r="BM261" s="156"/>
      <c r="BN261" s="156"/>
    </row>
    <row r="262" spans="1:66" x14ac:dyDescent="0.25">
      <c r="AM262" s="156"/>
      <c r="AN262" s="156"/>
      <c r="AO262" s="156"/>
      <c r="AP262" s="156"/>
      <c r="AQ262" s="157"/>
      <c r="AX262" s="156"/>
      <c r="AY262" s="156"/>
      <c r="AZ262" s="156"/>
      <c r="BA262" s="156"/>
      <c r="BB262" s="156"/>
      <c r="BC262" s="156"/>
      <c r="BD262" s="156"/>
      <c r="BE262" s="156"/>
      <c r="BF262" s="156"/>
      <c r="BG262" s="156"/>
      <c r="BH262" s="156"/>
      <c r="BI262" s="156"/>
      <c r="BJ262" s="156"/>
      <c r="BK262" s="156"/>
      <c r="BL262" s="156"/>
      <c r="BM262" s="156"/>
      <c r="BN262" s="156"/>
    </row>
    <row r="263" spans="1:66" x14ac:dyDescent="0.25">
      <c r="AM263" s="156"/>
      <c r="AN263" s="156"/>
      <c r="AO263" s="156"/>
      <c r="AP263" s="156"/>
      <c r="AQ263" s="157"/>
      <c r="AX263" s="156"/>
      <c r="AY263" s="156"/>
      <c r="AZ263" s="156"/>
      <c r="BA263" s="156"/>
      <c r="BB263" s="156"/>
      <c r="BC263" s="156"/>
      <c r="BD263" s="156"/>
      <c r="BE263" s="156"/>
      <c r="BF263" s="156"/>
      <c r="BG263" s="156"/>
      <c r="BH263" s="156"/>
      <c r="BI263" s="156"/>
      <c r="BJ263" s="156"/>
      <c r="BK263" s="156"/>
      <c r="BL263" s="156"/>
      <c r="BM263" s="156"/>
      <c r="BN263" s="156"/>
    </row>
    <row r="264" spans="1:66" x14ac:dyDescent="0.25">
      <c r="AM264" s="156"/>
      <c r="AN264" s="156"/>
      <c r="AO264" s="156"/>
      <c r="AP264" s="156"/>
      <c r="AQ264" s="157"/>
      <c r="AX264" s="156"/>
      <c r="AY264" s="156"/>
      <c r="AZ264" s="156"/>
      <c r="BA264" s="156"/>
      <c r="BB264" s="156"/>
      <c r="BC264" s="156"/>
      <c r="BD264" s="156"/>
      <c r="BE264" s="156"/>
      <c r="BF264" s="156"/>
      <c r="BG264" s="156"/>
      <c r="BH264" s="156"/>
      <c r="BI264" s="156"/>
      <c r="BJ264" s="156"/>
      <c r="BK264" s="156"/>
      <c r="BL264" s="156"/>
      <c r="BM264" s="156"/>
      <c r="BN264" s="156"/>
    </row>
    <row r="265" spans="1:66" x14ac:dyDescent="0.25">
      <c r="AM265" s="156"/>
      <c r="AN265" s="156"/>
      <c r="AO265" s="156"/>
      <c r="AP265" s="156"/>
      <c r="AQ265" s="157"/>
      <c r="AX265" s="156"/>
      <c r="AY265" s="156"/>
      <c r="AZ265" s="156"/>
      <c r="BA265" s="156"/>
      <c r="BB265" s="156"/>
      <c r="BC265" s="156"/>
      <c r="BD265" s="156"/>
      <c r="BE265" s="156"/>
      <c r="BF265" s="156"/>
      <c r="BG265" s="156"/>
      <c r="BH265" s="156"/>
      <c r="BI265" s="156"/>
      <c r="BJ265" s="156"/>
      <c r="BK265" s="156"/>
      <c r="BL265" s="156"/>
      <c r="BM265" s="156"/>
      <c r="BN265" s="156"/>
    </row>
    <row r="266" spans="1:66" x14ac:dyDescent="0.25">
      <c r="AM266" s="156"/>
      <c r="AN266" s="156"/>
      <c r="AO266" s="156"/>
      <c r="AP266" s="156"/>
      <c r="AQ266" s="157"/>
      <c r="AX266" s="156"/>
      <c r="AY266" s="156"/>
      <c r="AZ266" s="156"/>
      <c r="BA266" s="156"/>
      <c r="BB266" s="156"/>
      <c r="BC266" s="156"/>
      <c r="BD266" s="156"/>
      <c r="BE266" s="156"/>
      <c r="BF266" s="156"/>
      <c r="BG266" s="156"/>
      <c r="BH266" s="156"/>
      <c r="BI266" s="156"/>
      <c r="BJ266" s="156"/>
      <c r="BK266" s="156"/>
      <c r="BL266" s="156"/>
      <c r="BM266" s="156"/>
      <c r="BN266" s="156"/>
    </row>
    <row r="267" spans="1:66" x14ac:dyDescent="0.25">
      <c r="AM267" s="156"/>
      <c r="AN267" s="156"/>
      <c r="AO267" s="156"/>
      <c r="AP267" s="156"/>
      <c r="AQ267" s="157"/>
      <c r="AX267" s="156"/>
      <c r="AY267" s="156"/>
      <c r="AZ267" s="156"/>
      <c r="BA267" s="156"/>
      <c r="BB267" s="156"/>
      <c r="BC267" s="156"/>
      <c r="BD267" s="156"/>
      <c r="BE267" s="156"/>
      <c r="BF267" s="156"/>
      <c r="BG267" s="156"/>
      <c r="BH267" s="156"/>
      <c r="BI267" s="156"/>
      <c r="BJ267" s="156"/>
      <c r="BK267" s="156"/>
      <c r="BL267" s="156"/>
      <c r="BM267" s="156"/>
      <c r="BN267" s="156"/>
    </row>
    <row r="268" spans="1:66" x14ac:dyDescent="0.25">
      <c r="AM268" s="156"/>
      <c r="AN268" s="156"/>
      <c r="AO268" s="156"/>
      <c r="AP268" s="156"/>
      <c r="AQ268" s="157"/>
      <c r="AX268" s="156"/>
      <c r="AY268" s="156"/>
      <c r="AZ268" s="156"/>
      <c r="BA268" s="156"/>
      <c r="BB268" s="156"/>
      <c r="BC268" s="156"/>
      <c r="BD268" s="156"/>
      <c r="BE268" s="156"/>
      <c r="BF268" s="156"/>
      <c r="BG268" s="156"/>
      <c r="BH268" s="156"/>
      <c r="BI268" s="156"/>
      <c r="BJ268" s="156"/>
      <c r="BK268" s="156"/>
      <c r="BL268" s="156"/>
      <c r="BM268" s="156"/>
      <c r="BN268" s="156"/>
    </row>
  </sheetData>
  <autoFilter ref="A4:BT256" xr:uid="{5432B897-44F0-4122-AA87-C9DAF8C98B4B}"/>
  <mergeCells count="10">
    <mergeCell ref="BQ3:BR3"/>
    <mergeCell ref="BO3:BP3"/>
    <mergeCell ref="B3:C3"/>
    <mergeCell ref="AX3:BN3"/>
    <mergeCell ref="H3:O3"/>
    <mergeCell ref="AE3:AJ3"/>
    <mergeCell ref="P3:AD3"/>
    <mergeCell ref="AT3:AW3"/>
    <mergeCell ref="F3:G3"/>
    <mergeCell ref="AK3:AS3"/>
  </mergeCells>
  <phoneticPr fontId="5" type="noConversion"/>
  <conditionalFormatting sqref="AQ5:AR13 R5:R256 U5:U256 X5:X256 AA5:AA256 AD5:AD256 AQ19:AR22 AQ24:AR25 AQ29:AR31 AQ33:AR33 AQ42:AR42 AQ45:AR45 AQ51:AR53 AQ55:AR55 AQ57:AR63 AQ66:AR82 AQ85:AR85 AQ87:AR88 AQ97:AR98 AQ100:AR102 AQ105:AR113 AQ115:AR115 AQ117:AR119 AQ122:AR122 AQ126:AR150 AQ152:AR154 AQ156:AR158 AQ160:AR160 AQ162:AR164 AQ166:AR167 AQ172:AR174 AQ176:AR203 AQ205:AR209 AQ211:AR227 AQ233:AR238 AQ240:AR256">
    <cfRule type="cellIs" dxfId="9" priority="21" stopIfTrue="1" operator="between">
      <formula>31%</formula>
      <formula>50%</formula>
    </cfRule>
    <cfRule type="cellIs" dxfId="8" priority="22" stopIfTrue="1" operator="between">
      <formula>85%</formula>
      <formula>99%</formula>
    </cfRule>
    <cfRule type="cellIs" dxfId="7" priority="23" stopIfTrue="1" operator="greaterThanOrEqual">
      <formula>100%</formula>
    </cfRule>
    <cfRule type="cellIs" dxfId="6" priority="24" stopIfTrue="1" operator="lessThan">
      <formula>31%</formula>
    </cfRule>
    <cfRule type="cellIs" dxfId="5" priority="25" stopIfTrue="1" operator="between">
      <formula>51%</formula>
      <formula>84%</formula>
    </cfRule>
  </conditionalFormatting>
  <conditionalFormatting sqref="AQ15:AR22 AQ32:AR42 AQ44:AR64 AQ84:AR98 AQ103:AR120 AQ169:AR169 AQ229:AR229 AQ231:AR231">
    <cfRule type="cellIs" dxfId="4" priority="36" stopIfTrue="1" operator="between">
      <formula>31%</formula>
      <formula>50%</formula>
    </cfRule>
    <cfRule type="cellIs" dxfId="3" priority="37" stopIfTrue="1" operator="between">
      <formula>85%</formula>
      <formula>99%</formula>
    </cfRule>
    <cfRule type="cellIs" dxfId="2" priority="38" stopIfTrue="1" operator="greaterThanOrEqual">
      <formula>100%</formula>
    </cfRule>
    <cfRule type="cellIs" dxfId="1" priority="39" stopIfTrue="1" operator="lessThan">
      <formula>31%</formula>
    </cfRule>
    <cfRule type="cellIs" dxfId="0" priority="40" stopIfTrue="1" operator="between">
      <formula>51%</formula>
      <formula>84%</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732FAF8A-CF8E-4D1A-A8B9-C2A8AD581229}">
          <x14:formula1>
            <xm:f>Listas!$L$2:$L$4</xm:f>
          </x14:formula1>
          <xm:sqref>BQ5:BQ1048576</xm:sqref>
        </x14:dataValidation>
        <x14:dataValidation type="list" allowBlank="1" showInputMessage="1" showErrorMessage="1" xr:uid="{9712BB7B-A71E-40C1-9FCB-A57301CF6276}">
          <x14:formula1>
            <xm:f>Listas!$F$2:$F$18</xm:f>
          </x14:formula1>
          <xm:sqref>E257:E1048576 BR5:BR1048576</xm:sqref>
        </x14:dataValidation>
        <x14:dataValidation type="list" allowBlank="1" showInputMessage="1" showErrorMessage="1" xr:uid="{61B840A8-7283-42C4-9C61-4E1DDBCEE12B}">
          <x14:formula1>
            <xm:f>Listas!$A$2:$A$6</xm:f>
          </x14:formula1>
          <xm:sqref>D257:D1048576</xm:sqref>
        </x14:dataValidation>
        <x14:dataValidation type="list" allowBlank="1" showInputMessage="1" showErrorMessage="1" xr:uid="{A4B6E293-420C-4744-AD6B-4AD42E3704DD}">
          <x14:formula1>
            <xm:f>Listas!$J$2:$J$18</xm:f>
          </x14:formula1>
          <xm:sqref>BS5:BS1048576</xm:sqref>
        </x14:dataValidation>
        <x14:dataValidation type="list" allowBlank="1" showInputMessage="1" showErrorMessage="1" xr:uid="{8730C688-D720-4D0E-999D-C2EC692ACBAD}">
          <x14:formula1>
            <xm:f>Listas!$H$2:$H$3</xm:f>
          </x14:formula1>
          <xm:sqref>H257:H1048576</xm:sqref>
        </x14:dataValidation>
        <x14:dataValidation type="list" allowBlank="1" showInputMessage="1" showErrorMessage="1" xr:uid="{216BBD21-39CE-415C-9938-41F76BD5612A}">
          <x14:formula1>
            <xm:f>Listas!$K$2:$K$8</xm:f>
          </x14:formula1>
          <xm:sqref>BO5:BO1048576</xm:sqref>
        </x14:dataValidation>
        <x14:dataValidation type="list" allowBlank="1" showInputMessage="1" showErrorMessage="1" xr:uid="{D85F45A8-1F92-4815-9AFA-C1A6086D5AD9}">
          <x14:formula1>
            <xm:f>Listas!$D$2:$D$37</xm:f>
          </x14:formula1>
          <xm:sqref>AI5:AI1048576</xm:sqref>
        </x14:dataValidation>
        <x14:dataValidation type="list" allowBlank="1" showInputMessage="1" showErrorMessage="1" xr:uid="{511635CE-D5CF-46CE-B151-986BA711DF82}">
          <x14:formula1>
            <xm:f>Listas!$D$2:$D$36</xm:f>
          </x14:formula1>
          <xm:sqref>AI39</xm:sqref>
        </x14:dataValidation>
        <x14:dataValidation type="list" allowBlank="1" showInputMessage="1" showErrorMessage="1" xr:uid="{396C6F1C-A430-4CBF-8784-70D2054F190B}">
          <x14:formula1>
            <xm:f>Listas!$C$2:$C$9</xm:f>
          </x14:formula1>
          <xm:sqref>C5:C1048576 B97</xm:sqref>
        </x14:dataValidation>
        <x14:dataValidation type="list" allowBlank="1" showInputMessage="1" showErrorMessage="1" xr:uid="{11A215F7-809B-4C62-A5FB-9744C7F381E3}">
          <x14:formula1>
            <xm:f>Listas!$C$2:$C$8</xm:f>
          </x14:formula1>
          <xm:sqref>B5:B96 B98:B1048576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D0A62-321B-440A-89E3-379E28F9FFC1}">
  <sheetPr filterMode="1"/>
  <dimension ref="A1:AL186"/>
  <sheetViews>
    <sheetView zoomScaleNormal="100" workbookViewId="0">
      <pane xSplit="3" ySplit="4" topLeftCell="K9" activePane="bottomRight" state="frozen"/>
      <selection pane="topRight" activeCell="C1" sqref="C1"/>
      <selection pane="bottomLeft" activeCell="A5" sqref="A5"/>
      <selection pane="bottomRight" activeCell="A3" sqref="A3:XFD4"/>
    </sheetView>
  </sheetViews>
  <sheetFormatPr baseColWidth="10" defaultColWidth="11.42578125" defaultRowHeight="12" x14ac:dyDescent="0.25"/>
  <cols>
    <col min="1" max="1" width="6.28515625" style="150" customWidth="1"/>
    <col min="2" max="3" width="15.5703125" style="151" customWidth="1"/>
    <col min="4" max="4" width="19.140625" style="152" customWidth="1"/>
    <col min="5" max="5" width="17.85546875" style="152" customWidth="1"/>
    <col min="6" max="6" width="35.5703125" style="152" customWidth="1"/>
    <col min="7" max="7" width="7.140625" style="151" customWidth="1"/>
    <col min="8" max="8" width="8.28515625" style="152" customWidth="1"/>
    <col min="9" max="9" width="32.7109375" style="152" customWidth="1"/>
    <col min="10" max="10" width="34.5703125" style="152" customWidth="1"/>
    <col min="11" max="11" width="7.5703125" style="151" customWidth="1"/>
    <col min="12" max="12" width="33.5703125" style="152" customWidth="1"/>
    <col min="13" max="13" width="8.85546875" style="151" customWidth="1"/>
    <col min="14" max="14" width="7.28515625" style="153" customWidth="1"/>
    <col min="15" max="15" width="46.5703125" style="152" customWidth="1"/>
    <col min="16" max="16" width="15.85546875" style="154" customWidth="1"/>
    <col min="17" max="17" width="14" style="154" customWidth="1"/>
    <col min="18" max="18" width="13.85546875" style="152" customWidth="1"/>
    <col min="19" max="19" width="21.5703125" style="155" customWidth="1"/>
    <col min="20" max="20" width="16.42578125" style="155" customWidth="1"/>
    <col min="21" max="21" width="17.42578125" style="160" customWidth="1"/>
    <col min="22" max="24" width="15.7109375" style="160" customWidth="1"/>
    <col min="25" max="25" width="16.7109375" style="160" customWidth="1"/>
    <col min="26" max="36" width="15.7109375" style="160" customWidth="1"/>
    <col min="37" max="37" width="17.28515625" style="160" customWidth="1"/>
    <col min="38" max="38" width="15.7109375" style="160" customWidth="1"/>
    <col min="39" max="16384" width="11.42578125" style="152"/>
  </cols>
  <sheetData>
    <row r="1" spans="1:38" s="37" customFormat="1" x14ac:dyDescent="0.2">
      <c r="A1" s="27" t="s">
        <v>0</v>
      </c>
      <c r="B1" s="28" t="s">
        <v>115</v>
      </c>
      <c r="C1" s="28" t="s">
        <v>115</v>
      </c>
      <c r="D1" s="28" t="s">
        <v>115</v>
      </c>
      <c r="E1" s="28" t="s">
        <v>115</v>
      </c>
      <c r="F1" s="28" t="s">
        <v>115</v>
      </c>
      <c r="G1" s="28" t="s">
        <v>121</v>
      </c>
      <c r="H1" s="28" t="s">
        <v>115</v>
      </c>
      <c r="I1" s="28" t="s">
        <v>115</v>
      </c>
      <c r="J1" s="28" t="s">
        <v>115</v>
      </c>
      <c r="K1" s="28" t="s">
        <v>121</v>
      </c>
      <c r="L1" s="28" t="s">
        <v>115</v>
      </c>
      <c r="M1" s="28" t="s">
        <v>121</v>
      </c>
      <c r="N1" s="29" t="s">
        <v>121</v>
      </c>
      <c r="O1" s="30" t="s">
        <v>1</v>
      </c>
      <c r="P1" s="31" t="s">
        <v>1</v>
      </c>
      <c r="Q1" s="31" t="s">
        <v>2</v>
      </c>
      <c r="R1" s="30" t="s">
        <v>1</v>
      </c>
      <c r="S1" s="30" t="s">
        <v>3</v>
      </c>
      <c r="T1" s="32" t="s">
        <v>1</v>
      </c>
      <c r="U1" s="33" t="s">
        <v>3</v>
      </c>
      <c r="V1" s="33" t="s">
        <v>3</v>
      </c>
      <c r="W1" s="33" t="s">
        <v>3</v>
      </c>
      <c r="X1" s="33" t="s">
        <v>3</v>
      </c>
      <c r="Y1" s="33" t="s">
        <v>3</v>
      </c>
      <c r="Z1" s="33" t="s">
        <v>3</v>
      </c>
      <c r="AA1" s="33" t="s">
        <v>3</v>
      </c>
      <c r="AB1" s="33" t="s">
        <v>3</v>
      </c>
      <c r="AC1" s="33" t="s">
        <v>3</v>
      </c>
      <c r="AD1" s="33" t="s">
        <v>3</v>
      </c>
      <c r="AE1" s="33" t="s">
        <v>3</v>
      </c>
      <c r="AF1" s="33" t="s">
        <v>3</v>
      </c>
      <c r="AG1" s="33" t="s">
        <v>3</v>
      </c>
      <c r="AH1" s="33" t="s">
        <v>3</v>
      </c>
      <c r="AI1" s="33" t="s">
        <v>3</v>
      </c>
      <c r="AJ1" s="33" t="s">
        <v>3</v>
      </c>
      <c r="AK1" s="33" t="s">
        <v>3</v>
      </c>
      <c r="AL1" s="36" t="s">
        <v>114</v>
      </c>
    </row>
    <row r="2" spans="1:38" s="37" customFormat="1" ht="48.75" thickBot="1" x14ac:dyDescent="0.25">
      <c r="A2" s="38" t="s">
        <v>112</v>
      </c>
      <c r="B2" s="39" t="s">
        <v>111</v>
      </c>
      <c r="C2" s="39" t="s">
        <v>165</v>
      </c>
      <c r="D2" s="39" t="s">
        <v>109</v>
      </c>
      <c r="E2" s="39" t="s">
        <v>113</v>
      </c>
      <c r="F2" s="39" t="s">
        <v>310</v>
      </c>
      <c r="G2" s="39" t="s">
        <v>2187</v>
      </c>
      <c r="H2" s="39" t="s">
        <v>116</v>
      </c>
      <c r="I2" s="39" t="s">
        <v>117</v>
      </c>
      <c r="J2" s="39" t="s">
        <v>118</v>
      </c>
      <c r="K2" s="39" t="s">
        <v>119</v>
      </c>
      <c r="L2" s="39" t="s">
        <v>118</v>
      </c>
      <c r="M2" s="39" t="s">
        <v>119</v>
      </c>
      <c r="N2" s="40" t="s">
        <v>2179</v>
      </c>
      <c r="O2" s="39" t="s">
        <v>126</v>
      </c>
      <c r="P2" s="41" t="s">
        <v>154</v>
      </c>
      <c r="Q2" s="41" t="s">
        <v>1793</v>
      </c>
      <c r="R2" s="39" t="s">
        <v>128</v>
      </c>
      <c r="S2" s="39" t="s">
        <v>129</v>
      </c>
      <c r="T2" s="39" t="s">
        <v>1193</v>
      </c>
      <c r="U2" s="42" t="s">
        <v>130</v>
      </c>
      <c r="V2" s="42" t="s">
        <v>216</v>
      </c>
      <c r="W2" s="42" t="s">
        <v>218</v>
      </c>
      <c r="X2" s="42" t="s">
        <v>219</v>
      </c>
      <c r="Y2" s="42" t="s">
        <v>219</v>
      </c>
      <c r="Z2" s="42" t="s">
        <v>220</v>
      </c>
      <c r="AA2" s="42" t="s">
        <v>221</v>
      </c>
      <c r="AB2" s="42" t="s">
        <v>222</v>
      </c>
      <c r="AC2" s="42" t="s">
        <v>223</v>
      </c>
      <c r="AD2" s="42" t="s">
        <v>224</v>
      </c>
      <c r="AE2" s="42" t="s">
        <v>225</v>
      </c>
      <c r="AF2" s="42" t="s">
        <v>226</v>
      </c>
      <c r="AG2" s="42" t="s">
        <v>227</v>
      </c>
      <c r="AH2" s="42" t="s">
        <v>229</v>
      </c>
      <c r="AI2" s="42" t="s">
        <v>230</v>
      </c>
      <c r="AJ2" s="42" t="s">
        <v>231</v>
      </c>
      <c r="AK2" s="42" t="s">
        <v>232</v>
      </c>
      <c r="AL2" s="42" t="s">
        <v>217</v>
      </c>
    </row>
    <row r="3" spans="1:38" s="46" customFormat="1" x14ac:dyDescent="0.2">
      <c r="A3" s="43" t="s">
        <v>107</v>
      </c>
      <c r="B3" s="436" t="s">
        <v>167</v>
      </c>
      <c r="C3" s="437"/>
      <c r="D3" s="456" t="s">
        <v>2182</v>
      </c>
      <c r="E3" s="450"/>
      <c r="F3" s="450"/>
      <c r="G3" s="450"/>
      <c r="H3" s="441" t="s">
        <v>2183</v>
      </c>
      <c r="I3" s="441"/>
      <c r="J3" s="441"/>
      <c r="K3" s="441"/>
      <c r="L3" s="441"/>
      <c r="M3" s="441"/>
      <c r="N3" s="455"/>
      <c r="O3" s="442" t="s">
        <v>2181</v>
      </c>
      <c r="P3" s="443"/>
      <c r="Q3" s="443"/>
      <c r="R3" s="444"/>
      <c r="S3" s="451" t="s">
        <v>2184</v>
      </c>
      <c r="T3" s="452"/>
      <c r="U3" s="453"/>
      <c r="V3" s="438" t="s">
        <v>1770</v>
      </c>
      <c r="W3" s="439"/>
      <c r="X3" s="439"/>
      <c r="Y3" s="439"/>
      <c r="Z3" s="439"/>
      <c r="AA3" s="439"/>
      <c r="AB3" s="439"/>
      <c r="AC3" s="439"/>
      <c r="AD3" s="439"/>
      <c r="AE3" s="439"/>
      <c r="AF3" s="439"/>
      <c r="AG3" s="439"/>
      <c r="AH3" s="439"/>
      <c r="AI3" s="439"/>
      <c r="AJ3" s="439"/>
      <c r="AK3" s="439"/>
      <c r="AL3" s="440"/>
    </row>
    <row r="4" spans="1:38" s="59" customFormat="1" ht="24" x14ac:dyDescent="0.25">
      <c r="A4" s="47" t="s">
        <v>101</v>
      </c>
      <c r="B4" s="48" t="s">
        <v>168</v>
      </c>
      <c r="C4" s="49" t="s">
        <v>166</v>
      </c>
      <c r="D4" s="50" t="s">
        <v>309</v>
      </c>
      <c r="E4" s="51" t="s">
        <v>1763</v>
      </c>
      <c r="F4" s="51" t="s">
        <v>1762</v>
      </c>
      <c r="G4" s="51" t="s">
        <v>1764</v>
      </c>
      <c r="H4" s="51" t="s">
        <v>177</v>
      </c>
      <c r="I4" s="51" t="s">
        <v>1313</v>
      </c>
      <c r="J4" s="51" t="s">
        <v>312</v>
      </c>
      <c r="K4" s="51" t="s">
        <v>1765</v>
      </c>
      <c r="L4" s="51" t="s">
        <v>151</v>
      </c>
      <c r="M4" s="51" t="s">
        <v>122</v>
      </c>
      <c r="N4" s="52" t="s">
        <v>2180</v>
      </c>
      <c r="O4" s="53" t="s">
        <v>102</v>
      </c>
      <c r="P4" s="54" t="s">
        <v>153</v>
      </c>
      <c r="Q4" s="54" t="s">
        <v>313</v>
      </c>
      <c r="R4" s="55" t="s">
        <v>5</v>
      </c>
      <c r="S4" s="48" t="s">
        <v>106</v>
      </c>
      <c r="T4" s="53" t="s">
        <v>2095</v>
      </c>
      <c r="U4" s="56" t="s">
        <v>103</v>
      </c>
      <c r="V4" s="57" t="s">
        <v>135</v>
      </c>
      <c r="W4" s="56" t="s">
        <v>136</v>
      </c>
      <c r="X4" s="56" t="s">
        <v>137</v>
      </c>
      <c r="Y4" s="56" t="s">
        <v>138</v>
      </c>
      <c r="Z4" s="56" t="s">
        <v>139</v>
      </c>
      <c r="AA4" s="56" t="s">
        <v>140</v>
      </c>
      <c r="AB4" s="56" t="s">
        <v>141</v>
      </c>
      <c r="AC4" s="56" t="s">
        <v>142</v>
      </c>
      <c r="AD4" s="56" t="s">
        <v>143</v>
      </c>
      <c r="AE4" s="56" t="s">
        <v>144</v>
      </c>
      <c r="AF4" s="56" t="s">
        <v>145</v>
      </c>
      <c r="AG4" s="56" t="s">
        <v>228</v>
      </c>
      <c r="AH4" s="56" t="s">
        <v>146</v>
      </c>
      <c r="AI4" s="56" t="s">
        <v>147</v>
      </c>
      <c r="AJ4" s="56" t="s">
        <v>148</v>
      </c>
      <c r="AK4" s="56" t="s">
        <v>150</v>
      </c>
      <c r="AL4" s="58" t="s">
        <v>149</v>
      </c>
    </row>
    <row r="5" spans="1:38" s="193" customFormat="1" ht="48" hidden="1" x14ac:dyDescent="0.25">
      <c r="A5" s="185" t="s">
        <v>315</v>
      </c>
      <c r="B5" s="185" t="s">
        <v>14</v>
      </c>
      <c r="C5" s="185" t="s">
        <v>1205</v>
      </c>
      <c r="D5" s="185" t="s">
        <v>249</v>
      </c>
      <c r="E5" s="186" t="s">
        <v>257</v>
      </c>
      <c r="F5" s="186" t="s">
        <v>570</v>
      </c>
      <c r="G5" s="187">
        <v>1202</v>
      </c>
      <c r="H5" s="188" t="s">
        <v>201</v>
      </c>
      <c r="I5" s="188" t="s">
        <v>598</v>
      </c>
      <c r="J5" s="185" t="s">
        <v>88</v>
      </c>
      <c r="K5" s="187">
        <v>1202003</v>
      </c>
      <c r="L5" s="185" t="s">
        <v>89</v>
      </c>
      <c r="M5" s="187">
        <v>120200300</v>
      </c>
      <c r="N5" s="189">
        <v>1</v>
      </c>
      <c r="O5" s="185" t="s">
        <v>1798</v>
      </c>
      <c r="P5" s="190" t="s">
        <v>1194</v>
      </c>
      <c r="Q5" s="190" t="s">
        <v>2177</v>
      </c>
      <c r="R5" s="185" t="s">
        <v>1236</v>
      </c>
      <c r="S5" s="191" t="s">
        <v>176</v>
      </c>
      <c r="T5" s="191" t="s">
        <v>1795</v>
      </c>
      <c r="U5" s="192">
        <v>137500000</v>
      </c>
      <c r="V5" s="192">
        <v>137500000</v>
      </c>
      <c r="W5" s="192">
        <v>0</v>
      </c>
      <c r="X5" s="192">
        <v>0</v>
      </c>
      <c r="Y5" s="192">
        <v>0</v>
      </c>
      <c r="Z5" s="192">
        <v>0</v>
      </c>
      <c r="AA5" s="192">
        <v>0</v>
      </c>
      <c r="AB5" s="192">
        <v>0</v>
      </c>
      <c r="AC5" s="192">
        <v>0</v>
      </c>
      <c r="AD5" s="192">
        <v>0</v>
      </c>
      <c r="AE5" s="192">
        <v>0</v>
      </c>
      <c r="AF5" s="192">
        <v>0</v>
      </c>
      <c r="AG5" s="192">
        <v>0</v>
      </c>
      <c r="AH5" s="192">
        <v>0</v>
      </c>
      <c r="AI5" s="192">
        <v>0</v>
      </c>
      <c r="AJ5" s="192">
        <v>0</v>
      </c>
      <c r="AK5" s="192">
        <v>0</v>
      </c>
      <c r="AL5" s="192">
        <f t="shared" ref="AL5:AL40" si="0">V5+W5+X5+Y5+Z5+AA5+AB5+AC5+AD5+AE5+AF5+AG5+AH5+AI5+AJ5+AK5</f>
        <v>137500000</v>
      </c>
    </row>
    <row r="6" spans="1:38" s="169" customFormat="1" ht="36" hidden="1" x14ac:dyDescent="0.25">
      <c r="A6" s="163" t="s">
        <v>316</v>
      </c>
      <c r="B6" s="163" t="s">
        <v>7</v>
      </c>
      <c r="C6" s="163" t="s">
        <v>14</v>
      </c>
      <c r="D6" s="163" t="s">
        <v>249</v>
      </c>
      <c r="E6" s="164" t="s">
        <v>257</v>
      </c>
      <c r="F6" s="163" t="s">
        <v>570</v>
      </c>
      <c r="G6" s="165">
        <v>1202</v>
      </c>
      <c r="H6" s="163" t="s">
        <v>201</v>
      </c>
      <c r="I6" s="166" t="s">
        <v>599</v>
      </c>
      <c r="J6" s="163" t="s">
        <v>88</v>
      </c>
      <c r="K6" s="165">
        <v>1202003</v>
      </c>
      <c r="L6" s="163" t="s">
        <v>834</v>
      </c>
      <c r="M6" s="165">
        <v>120200301</v>
      </c>
      <c r="N6" s="167">
        <v>0.7</v>
      </c>
      <c r="O6" s="164" t="s">
        <v>2143</v>
      </c>
      <c r="P6" s="215" t="s">
        <v>1204</v>
      </c>
      <c r="Q6" s="215" t="s">
        <v>1204</v>
      </c>
      <c r="R6" s="163" t="s">
        <v>1211</v>
      </c>
      <c r="S6" s="216" t="s">
        <v>2143</v>
      </c>
      <c r="T6" s="216" t="s">
        <v>1204</v>
      </c>
      <c r="U6" s="168">
        <v>0</v>
      </c>
      <c r="V6" s="168">
        <v>0</v>
      </c>
      <c r="W6" s="168">
        <v>0</v>
      </c>
      <c r="X6" s="168">
        <v>0</v>
      </c>
      <c r="Y6" s="168">
        <v>0</v>
      </c>
      <c r="Z6" s="168">
        <v>0</v>
      </c>
      <c r="AA6" s="168">
        <v>0</v>
      </c>
      <c r="AB6" s="168">
        <v>0</v>
      </c>
      <c r="AC6" s="168">
        <v>0</v>
      </c>
      <c r="AD6" s="168">
        <v>0</v>
      </c>
      <c r="AE6" s="168">
        <v>0</v>
      </c>
      <c r="AF6" s="168">
        <v>0</v>
      </c>
      <c r="AG6" s="168">
        <v>0</v>
      </c>
      <c r="AH6" s="168">
        <v>0</v>
      </c>
      <c r="AI6" s="168">
        <v>0</v>
      </c>
      <c r="AJ6" s="168">
        <v>0</v>
      </c>
      <c r="AK6" s="168">
        <v>0</v>
      </c>
      <c r="AL6" s="168">
        <f t="shared" si="0"/>
        <v>0</v>
      </c>
    </row>
    <row r="7" spans="1:38" s="193" customFormat="1" ht="48" hidden="1" x14ac:dyDescent="0.25">
      <c r="A7" s="185" t="s">
        <v>319</v>
      </c>
      <c r="B7" s="185" t="s">
        <v>14</v>
      </c>
      <c r="C7" s="185" t="s">
        <v>1204</v>
      </c>
      <c r="D7" s="185" t="s">
        <v>249</v>
      </c>
      <c r="E7" s="186" t="s">
        <v>257</v>
      </c>
      <c r="F7" s="186" t="s">
        <v>72</v>
      </c>
      <c r="G7" s="187">
        <v>1203</v>
      </c>
      <c r="H7" s="188" t="s">
        <v>201</v>
      </c>
      <c r="I7" s="188" t="s">
        <v>602</v>
      </c>
      <c r="J7" s="185" t="s">
        <v>84</v>
      </c>
      <c r="K7" s="187">
        <v>1203011</v>
      </c>
      <c r="L7" s="185" t="s">
        <v>85</v>
      </c>
      <c r="M7" s="187">
        <v>120301100</v>
      </c>
      <c r="N7" s="189">
        <v>1</v>
      </c>
      <c r="O7" s="185" t="s">
        <v>1798</v>
      </c>
      <c r="P7" s="190" t="s">
        <v>1194</v>
      </c>
      <c r="Q7" s="190" t="s">
        <v>2177</v>
      </c>
      <c r="R7" s="185" t="s">
        <v>1236</v>
      </c>
      <c r="S7" s="191" t="s">
        <v>175</v>
      </c>
      <c r="T7" s="191" t="s">
        <v>1795</v>
      </c>
      <c r="U7" s="192">
        <v>4000000</v>
      </c>
      <c r="V7" s="192">
        <v>4000000</v>
      </c>
      <c r="W7" s="192">
        <v>0</v>
      </c>
      <c r="X7" s="192">
        <v>0</v>
      </c>
      <c r="Y7" s="192">
        <v>0</v>
      </c>
      <c r="Z7" s="192">
        <v>0</v>
      </c>
      <c r="AA7" s="192">
        <v>0</v>
      </c>
      <c r="AB7" s="192">
        <v>0</v>
      </c>
      <c r="AC7" s="192">
        <v>0</v>
      </c>
      <c r="AD7" s="192">
        <v>0</v>
      </c>
      <c r="AE7" s="192">
        <v>0</v>
      </c>
      <c r="AF7" s="192">
        <v>0</v>
      </c>
      <c r="AG7" s="192">
        <v>0</v>
      </c>
      <c r="AH7" s="192">
        <v>0</v>
      </c>
      <c r="AI7" s="192">
        <v>0</v>
      </c>
      <c r="AJ7" s="192">
        <v>0</v>
      </c>
      <c r="AK7" s="192">
        <v>0</v>
      </c>
      <c r="AL7" s="192">
        <f t="shared" si="0"/>
        <v>4000000</v>
      </c>
    </row>
    <row r="8" spans="1:38" s="193" customFormat="1" ht="36" hidden="1" x14ac:dyDescent="0.25">
      <c r="A8" s="185" t="s">
        <v>322</v>
      </c>
      <c r="B8" s="185" t="s">
        <v>14</v>
      </c>
      <c r="C8" s="185" t="s">
        <v>1204</v>
      </c>
      <c r="D8" s="185" t="s">
        <v>249</v>
      </c>
      <c r="E8" s="186" t="s">
        <v>257</v>
      </c>
      <c r="F8" s="186" t="s">
        <v>91</v>
      </c>
      <c r="G8" s="187">
        <v>1206</v>
      </c>
      <c r="H8" s="188" t="s">
        <v>201</v>
      </c>
      <c r="I8" s="185" t="s">
        <v>605</v>
      </c>
      <c r="J8" s="185" t="s">
        <v>92</v>
      </c>
      <c r="K8" s="187">
        <v>1206007</v>
      </c>
      <c r="L8" s="185" t="s">
        <v>93</v>
      </c>
      <c r="M8" s="187">
        <v>120600700</v>
      </c>
      <c r="N8" s="189">
        <v>43</v>
      </c>
      <c r="O8" s="185" t="s">
        <v>1243</v>
      </c>
      <c r="P8" s="190" t="s">
        <v>1239</v>
      </c>
      <c r="Q8" s="190" t="s">
        <v>2177</v>
      </c>
      <c r="R8" s="185" t="s">
        <v>250</v>
      </c>
      <c r="S8" s="191" t="s">
        <v>1803</v>
      </c>
      <c r="T8" s="191" t="s">
        <v>1802</v>
      </c>
      <c r="U8" s="192">
        <f>450000000+50000000</f>
        <v>500000000</v>
      </c>
      <c r="V8" s="192">
        <v>450000000</v>
      </c>
      <c r="W8" s="192">
        <v>0</v>
      </c>
      <c r="X8" s="192">
        <v>0</v>
      </c>
      <c r="Y8" s="192">
        <v>0</v>
      </c>
      <c r="Z8" s="192">
        <v>0</v>
      </c>
      <c r="AA8" s="192">
        <v>0</v>
      </c>
      <c r="AB8" s="192">
        <v>0</v>
      </c>
      <c r="AC8" s="192">
        <v>50000000</v>
      </c>
      <c r="AD8" s="192">
        <v>0</v>
      </c>
      <c r="AE8" s="192">
        <v>0</v>
      </c>
      <c r="AF8" s="192">
        <v>0</v>
      </c>
      <c r="AG8" s="192">
        <v>0</v>
      </c>
      <c r="AH8" s="192">
        <v>0</v>
      </c>
      <c r="AI8" s="192">
        <v>0</v>
      </c>
      <c r="AJ8" s="192">
        <v>0</v>
      </c>
      <c r="AK8" s="192">
        <v>0</v>
      </c>
      <c r="AL8" s="192">
        <f t="shared" si="0"/>
        <v>500000000</v>
      </c>
    </row>
    <row r="9" spans="1:38" s="193" customFormat="1" ht="36" x14ac:dyDescent="0.25">
      <c r="A9" s="185" t="s">
        <v>323</v>
      </c>
      <c r="B9" s="185" t="s">
        <v>14</v>
      </c>
      <c r="C9" s="185" t="s">
        <v>7</v>
      </c>
      <c r="D9" s="185" t="s">
        <v>249</v>
      </c>
      <c r="E9" s="186" t="s">
        <v>306</v>
      </c>
      <c r="F9" s="185" t="s">
        <v>572</v>
      </c>
      <c r="G9" s="187">
        <v>4501</v>
      </c>
      <c r="H9" s="188" t="s">
        <v>201</v>
      </c>
      <c r="I9" s="188" t="s">
        <v>606</v>
      </c>
      <c r="J9" s="185" t="s">
        <v>841</v>
      </c>
      <c r="K9" s="187">
        <v>4501001</v>
      </c>
      <c r="L9" s="185" t="s">
        <v>842</v>
      </c>
      <c r="M9" s="187">
        <v>450100100</v>
      </c>
      <c r="N9" s="189">
        <v>1</v>
      </c>
      <c r="O9" s="185" t="s">
        <v>1998</v>
      </c>
      <c r="P9" s="185" t="s">
        <v>2065</v>
      </c>
      <c r="Q9" s="190" t="s">
        <v>2177</v>
      </c>
      <c r="R9" s="185" t="s">
        <v>250</v>
      </c>
      <c r="S9" s="191" t="s">
        <v>1999</v>
      </c>
      <c r="T9" s="191" t="s">
        <v>1795</v>
      </c>
      <c r="U9" s="192">
        <v>71500000</v>
      </c>
      <c r="V9" s="192">
        <v>71500000</v>
      </c>
      <c r="W9" s="192">
        <v>0</v>
      </c>
      <c r="X9" s="192">
        <v>0</v>
      </c>
      <c r="Y9" s="192">
        <v>0</v>
      </c>
      <c r="Z9" s="192">
        <v>0</v>
      </c>
      <c r="AA9" s="192">
        <v>0</v>
      </c>
      <c r="AB9" s="192">
        <v>0</v>
      </c>
      <c r="AC9" s="192">
        <v>0</v>
      </c>
      <c r="AD9" s="192">
        <v>0</v>
      </c>
      <c r="AE9" s="192">
        <v>0</v>
      </c>
      <c r="AF9" s="192">
        <v>0</v>
      </c>
      <c r="AG9" s="192">
        <v>0</v>
      </c>
      <c r="AH9" s="192">
        <v>0</v>
      </c>
      <c r="AI9" s="192">
        <v>0</v>
      </c>
      <c r="AJ9" s="192">
        <v>0</v>
      </c>
      <c r="AK9" s="192">
        <v>0</v>
      </c>
      <c r="AL9" s="192">
        <f t="shared" si="0"/>
        <v>71500000</v>
      </c>
    </row>
    <row r="10" spans="1:38" s="193" customFormat="1" ht="48" x14ac:dyDescent="0.25">
      <c r="A10" s="185" t="s">
        <v>326</v>
      </c>
      <c r="B10" s="185" t="s">
        <v>14</v>
      </c>
      <c r="C10" s="185" t="s">
        <v>1204</v>
      </c>
      <c r="D10" s="185" t="s">
        <v>249</v>
      </c>
      <c r="E10" s="185" t="s">
        <v>306</v>
      </c>
      <c r="F10" s="185" t="s">
        <v>572</v>
      </c>
      <c r="G10" s="187">
        <v>4501</v>
      </c>
      <c r="H10" s="194" t="s">
        <v>201</v>
      </c>
      <c r="I10" s="194" t="s">
        <v>609</v>
      </c>
      <c r="J10" s="194" t="s">
        <v>846</v>
      </c>
      <c r="K10" s="195">
        <v>4501029</v>
      </c>
      <c r="L10" s="194" t="s">
        <v>847</v>
      </c>
      <c r="M10" s="195">
        <v>450102900</v>
      </c>
      <c r="N10" s="196">
        <v>1</v>
      </c>
      <c r="O10" s="185" t="s">
        <v>2002</v>
      </c>
      <c r="P10" s="185" t="s">
        <v>82</v>
      </c>
      <c r="Q10" s="190" t="s">
        <v>2177</v>
      </c>
      <c r="R10" s="185" t="s">
        <v>250</v>
      </c>
      <c r="S10" s="191" t="s">
        <v>2004</v>
      </c>
      <c r="T10" s="191" t="s">
        <v>2097</v>
      </c>
      <c r="U10" s="192">
        <f>500000000+(6250000+3750000)</f>
        <v>510000000</v>
      </c>
      <c r="V10" s="192">
        <f>6250000+3750000</f>
        <v>10000000</v>
      </c>
      <c r="W10" s="192">
        <v>500000000</v>
      </c>
      <c r="X10" s="192">
        <v>0</v>
      </c>
      <c r="Y10" s="192">
        <v>0</v>
      </c>
      <c r="Z10" s="192">
        <v>0</v>
      </c>
      <c r="AA10" s="192">
        <v>0</v>
      </c>
      <c r="AB10" s="192">
        <v>0</v>
      </c>
      <c r="AC10" s="192">
        <v>0</v>
      </c>
      <c r="AD10" s="192">
        <v>0</v>
      </c>
      <c r="AE10" s="192">
        <v>0</v>
      </c>
      <c r="AF10" s="192">
        <v>0</v>
      </c>
      <c r="AG10" s="192">
        <v>0</v>
      </c>
      <c r="AH10" s="192">
        <v>0</v>
      </c>
      <c r="AI10" s="192">
        <v>0</v>
      </c>
      <c r="AJ10" s="192">
        <v>0</v>
      </c>
      <c r="AK10" s="192">
        <v>0</v>
      </c>
      <c r="AL10" s="192">
        <f t="shared" si="0"/>
        <v>510000000</v>
      </c>
    </row>
    <row r="11" spans="1:38" s="193" customFormat="1" ht="72" x14ac:dyDescent="0.25">
      <c r="A11" s="185" t="s">
        <v>327</v>
      </c>
      <c r="B11" s="185" t="s">
        <v>13</v>
      </c>
      <c r="C11" s="185" t="s">
        <v>1205</v>
      </c>
      <c r="D11" s="185" t="s">
        <v>249</v>
      </c>
      <c r="E11" s="186" t="s">
        <v>306</v>
      </c>
      <c r="F11" s="185" t="s">
        <v>572</v>
      </c>
      <c r="G11" s="187">
        <v>4501</v>
      </c>
      <c r="H11" s="185" t="s">
        <v>201</v>
      </c>
      <c r="I11" s="194" t="s">
        <v>610</v>
      </c>
      <c r="J11" s="194" t="s">
        <v>848</v>
      </c>
      <c r="K11" s="195">
        <v>4501063</v>
      </c>
      <c r="L11" s="194" t="s">
        <v>849</v>
      </c>
      <c r="M11" s="195">
        <v>450106300</v>
      </c>
      <c r="N11" s="196">
        <v>1</v>
      </c>
      <c r="O11" s="185" t="s">
        <v>2087</v>
      </c>
      <c r="P11" s="190" t="s">
        <v>1303</v>
      </c>
      <c r="Q11" s="190" t="s">
        <v>2177</v>
      </c>
      <c r="R11" s="185" t="s">
        <v>1304</v>
      </c>
      <c r="S11" s="191" t="s">
        <v>2006</v>
      </c>
      <c r="T11" s="191" t="s">
        <v>1815</v>
      </c>
      <c r="U11" s="192">
        <v>30000000</v>
      </c>
      <c r="V11" s="192">
        <v>0</v>
      </c>
      <c r="W11" s="192">
        <v>0</v>
      </c>
      <c r="X11" s="192">
        <v>0</v>
      </c>
      <c r="Y11" s="192">
        <v>0</v>
      </c>
      <c r="Z11" s="192">
        <v>0</v>
      </c>
      <c r="AA11" s="192">
        <v>0</v>
      </c>
      <c r="AB11" s="192">
        <v>0</v>
      </c>
      <c r="AC11" s="192">
        <v>30000000</v>
      </c>
      <c r="AD11" s="192">
        <v>0</v>
      </c>
      <c r="AE11" s="192">
        <v>0</v>
      </c>
      <c r="AF11" s="192">
        <v>0</v>
      </c>
      <c r="AG11" s="192">
        <v>0</v>
      </c>
      <c r="AH11" s="192">
        <v>0</v>
      </c>
      <c r="AI11" s="192">
        <v>0</v>
      </c>
      <c r="AJ11" s="192">
        <v>0</v>
      </c>
      <c r="AK11" s="192">
        <v>0</v>
      </c>
      <c r="AL11" s="192">
        <f t="shared" si="0"/>
        <v>30000000</v>
      </c>
    </row>
    <row r="12" spans="1:38" s="193" customFormat="1" ht="72" x14ac:dyDescent="0.25">
      <c r="A12" s="185" t="s">
        <v>328</v>
      </c>
      <c r="B12" s="185" t="s">
        <v>13</v>
      </c>
      <c r="C12" s="185" t="s">
        <v>1205</v>
      </c>
      <c r="D12" s="185" t="s">
        <v>249</v>
      </c>
      <c r="E12" s="186" t="s">
        <v>306</v>
      </c>
      <c r="F12" s="185" t="s">
        <v>572</v>
      </c>
      <c r="G12" s="187">
        <v>4501</v>
      </c>
      <c r="H12" s="185" t="s">
        <v>201</v>
      </c>
      <c r="I12" s="194" t="s">
        <v>611</v>
      </c>
      <c r="J12" s="194" t="s">
        <v>1301</v>
      </c>
      <c r="K12" s="195">
        <v>4501061</v>
      </c>
      <c r="L12" s="194" t="s">
        <v>1189</v>
      </c>
      <c r="M12" s="195">
        <v>450106100</v>
      </c>
      <c r="N12" s="196">
        <v>50</v>
      </c>
      <c r="O12" s="185" t="s">
        <v>2087</v>
      </c>
      <c r="P12" s="190" t="s">
        <v>1303</v>
      </c>
      <c r="Q12" s="190" t="s">
        <v>2177</v>
      </c>
      <c r="R12" s="185" t="s">
        <v>1304</v>
      </c>
      <c r="S12" s="191" t="s">
        <v>2008</v>
      </c>
      <c r="T12" s="191" t="s">
        <v>1815</v>
      </c>
      <c r="U12" s="192">
        <f>10000000+6000000</f>
        <v>16000000</v>
      </c>
      <c r="V12" s="192">
        <v>0</v>
      </c>
      <c r="W12" s="192">
        <v>0</v>
      </c>
      <c r="X12" s="192">
        <v>0</v>
      </c>
      <c r="Y12" s="192">
        <v>0</v>
      </c>
      <c r="Z12" s="192">
        <v>0</v>
      </c>
      <c r="AA12" s="192">
        <v>0</v>
      </c>
      <c r="AB12" s="192">
        <v>0</v>
      </c>
      <c r="AC12" s="192">
        <f>10000000+6000000</f>
        <v>16000000</v>
      </c>
      <c r="AD12" s="192">
        <v>0</v>
      </c>
      <c r="AE12" s="192">
        <v>0</v>
      </c>
      <c r="AF12" s="192">
        <v>0</v>
      </c>
      <c r="AG12" s="192">
        <v>0</v>
      </c>
      <c r="AH12" s="192">
        <v>0</v>
      </c>
      <c r="AI12" s="192">
        <v>0</v>
      </c>
      <c r="AJ12" s="192">
        <v>0</v>
      </c>
      <c r="AK12" s="192">
        <v>0</v>
      </c>
      <c r="AL12" s="192">
        <f t="shared" si="0"/>
        <v>16000000</v>
      </c>
    </row>
    <row r="13" spans="1:38" s="193" customFormat="1" ht="60" x14ac:dyDescent="0.25">
      <c r="A13" s="185" t="s">
        <v>329</v>
      </c>
      <c r="B13" s="185" t="s">
        <v>14</v>
      </c>
      <c r="C13" s="185" t="s">
        <v>1203</v>
      </c>
      <c r="D13" s="185" t="s">
        <v>249</v>
      </c>
      <c r="E13" s="186" t="s">
        <v>306</v>
      </c>
      <c r="F13" s="185" t="s">
        <v>572</v>
      </c>
      <c r="G13" s="187">
        <v>4501</v>
      </c>
      <c r="H13" s="185" t="s">
        <v>201</v>
      </c>
      <c r="I13" s="194" t="s">
        <v>612</v>
      </c>
      <c r="J13" s="194" t="s">
        <v>850</v>
      </c>
      <c r="K13" s="195">
        <v>4501081</v>
      </c>
      <c r="L13" s="194" t="s">
        <v>851</v>
      </c>
      <c r="M13" s="195">
        <v>450108100</v>
      </c>
      <c r="N13" s="197">
        <v>1</v>
      </c>
      <c r="O13" s="185" t="s">
        <v>2090</v>
      </c>
      <c r="P13" s="185" t="s">
        <v>2010</v>
      </c>
      <c r="Q13" s="190" t="s">
        <v>2177</v>
      </c>
      <c r="R13" s="185" t="s">
        <v>1198</v>
      </c>
      <c r="S13" s="191" t="s">
        <v>2098</v>
      </c>
      <c r="T13" s="191" t="s">
        <v>1802</v>
      </c>
      <c r="U13" s="192">
        <f>54243007+(56300000+93500000)</f>
        <v>204043007</v>
      </c>
      <c r="V13" s="192">
        <v>54243007</v>
      </c>
      <c r="W13" s="192">
        <v>0</v>
      </c>
      <c r="X13" s="192">
        <v>0</v>
      </c>
      <c r="Y13" s="192">
        <v>0</v>
      </c>
      <c r="Z13" s="192">
        <v>0</v>
      </c>
      <c r="AA13" s="192">
        <v>0</v>
      </c>
      <c r="AB13" s="192">
        <v>0</v>
      </c>
      <c r="AC13" s="192" t="s">
        <v>2147</v>
      </c>
      <c r="AD13" s="192">
        <v>0</v>
      </c>
      <c r="AE13" s="192">
        <v>0</v>
      </c>
      <c r="AF13" s="192">
        <v>0</v>
      </c>
      <c r="AG13" s="192">
        <v>0</v>
      </c>
      <c r="AH13" s="192">
        <v>0</v>
      </c>
      <c r="AI13" s="192">
        <v>0</v>
      </c>
      <c r="AJ13" s="192">
        <v>0</v>
      </c>
      <c r="AK13" s="192">
        <v>0</v>
      </c>
      <c r="AL13" s="192" t="e">
        <f t="shared" si="0"/>
        <v>#VALUE!</v>
      </c>
    </row>
    <row r="14" spans="1:38" s="193" customFormat="1" ht="60" x14ac:dyDescent="0.25">
      <c r="A14" s="185" t="s">
        <v>330</v>
      </c>
      <c r="B14" s="185" t="s">
        <v>14</v>
      </c>
      <c r="C14" s="185" t="s">
        <v>1204</v>
      </c>
      <c r="D14" s="185" t="s">
        <v>249</v>
      </c>
      <c r="E14" s="186" t="s">
        <v>306</v>
      </c>
      <c r="F14" s="185" t="s">
        <v>572</v>
      </c>
      <c r="G14" s="187">
        <v>4501</v>
      </c>
      <c r="H14" s="185" t="s">
        <v>201</v>
      </c>
      <c r="I14" s="194" t="s">
        <v>613</v>
      </c>
      <c r="J14" s="194" t="s">
        <v>852</v>
      </c>
      <c r="K14" s="195">
        <v>4501082</v>
      </c>
      <c r="L14" s="194" t="s">
        <v>1197</v>
      </c>
      <c r="M14" s="195">
        <v>450108200</v>
      </c>
      <c r="N14" s="197">
        <v>1</v>
      </c>
      <c r="O14" s="185" t="s">
        <v>2090</v>
      </c>
      <c r="P14" s="185" t="s">
        <v>2010</v>
      </c>
      <c r="Q14" s="190" t="s">
        <v>2177</v>
      </c>
      <c r="R14" s="185" t="s">
        <v>1177</v>
      </c>
      <c r="S14" s="191" t="s">
        <v>2186</v>
      </c>
      <c r="T14" s="191" t="s">
        <v>2100</v>
      </c>
      <c r="U14" s="192">
        <f>288600000+73914623+80000000</f>
        <v>442514623</v>
      </c>
      <c r="V14" s="192">
        <v>73914623</v>
      </c>
      <c r="W14" s="192">
        <v>80000000</v>
      </c>
      <c r="X14" s="192">
        <v>0</v>
      </c>
      <c r="Y14" s="192">
        <v>0</v>
      </c>
      <c r="Z14" s="192">
        <v>0</v>
      </c>
      <c r="AA14" s="192">
        <v>0</v>
      </c>
      <c r="AB14" s="192">
        <v>0</v>
      </c>
      <c r="AC14" s="192">
        <v>288600000</v>
      </c>
      <c r="AD14" s="192">
        <v>0</v>
      </c>
      <c r="AE14" s="192">
        <v>0</v>
      </c>
      <c r="AF14" s="192">
        <v>0</v>
      </c>
      <c r="AG14" s="192">
        <v>0</v>
      </c>
      <c r="AH14" s="192">
        <v>0</v>
      </c>
      <c r="AI14" s="192">
        <v>0</v>
      </c>
      <c r="AJ14" s="192">
        <v>0</v>
      </c>
      <c r="AK14" s="192">
        <v>0</v>
      </c>
      <c r="AL14" s="192">
        <f t="shared" si="0"/>
        <v>442514623</v>
      </c>
    </row>
    <row r="15" spans="1:38" s="193" customFormat="1" ht="48" hidden="1" x14ac:dyDescent="0.25">
      <c r="A15" s="185" t="s">
        <v>331</v>
      </c>
      <c r="B15" s="186" t="s">
        <v>13</v>
      </c>
      <c r="C15" s="185" t="s">
        <v>1204</v>
      </c>
      <c r="D15" s="185" t="s">
        <v>255</v>
      </c>
      <c r="E15" s="185" t="s">
        <v>263</v>
      </c>
      <c r="F15" s="185" t="s">
        <v>33</v>
      </c>
      <c r="G15" s="187">
        <v>1702</v>
      </c>
      <c r="H15" s="185" t="s">
        <v>201</v>
      </c>
      <c r="I15" s="185" t="s">
        <v>614</v>
      </c>
      <c r="J15" s="185" t="s">
        <v>853</v>
      </c>
      <c r="K15" s="187">
        <v>1702007</v>
      </c>
      <c r="L15" s="185" t="s">
        <v>854</v>
      </c>
      <c r="M15" s="187">
        <v>170200700</v>
      </c>
      <c r="N15" s="189">
        <v>1</v>
      </c>
      <c r="O15" s="185" t="s">
        <v>1814</v>
      </c>
      <c r="P15" s="185" t="s">
        <v>1250</v>
      </c>
      <c r="Q15" s="190" t="s">
        <v>2177</v>
      </c>
      <c r="R15" s="185" t="s">
        <v>284</v>
      </c>
      <c r="S15" s="191" t="s">
        <v>1175</v>
      </c>
      <c r="T15" s="191" t="s">
        <v>1815</v>
      </c>
      <c r="U15" s="192">
        <v>80000000</v>
      </c>
      <c r="V15" s="192">
        <v>0</v>
      </c>
      <c r="W15" s="192">
        <v>0</v>
      </c>
      <c r="X15" s="192">
        <v>0</v>
      </c>
      <c r="Y15" s="192">
        <v>0</v>
      </c>
      <c r="Z15" s="192">
        <v>0</v>
      </c>
      <c r="AA15" s="192">
        <v>0</v>
      </c>
      <c r="AB15" s="192">
        <v>0</v>
      </c>
      <c r="AC15" s="192">
        <v>80000000</v>
      </c>
      <c r="AD15" s="192">
        <v>0</v>
      </c>
      <c r="AE15" s="192">
        <v>0</v>
      </c>
      <c r="AF15" s="192">
        <v>0</v>
      </c>
      <c r="AG15" s="192">
        <v>0</v>
      </c>
      <c r="AH15" s="192">
        <v>0</v>
      </c>
      <c r="AI15" s="192">
        <v>0</v>
      </c>
      <c r="AJ15" s="192">
        <v>0</v>
      </c>
      <c r="AK15" s="192">
        <v>0</v>
      </c>
      <c r="AL15" s="192">
        <f t="shared" si="0"/>
        <v>80000000</v>
      </c>
    </row>
    <row r="16" spans="1:38" s="193" customFormat="1" ht="60" hidden="1" x14ac:dyDescent="0.25">
      <c r="A16" s="185" t="s">
        <v>332</v>
      </c>
      <c r="B16" s="186" t="s">
        <v>13</v>
      </c>
      <c r="C16" s="185" t="s">
        <v>1204</v>
      </c>
      <c r="D16" s="185" t="s">
        <v>255</v>
      </c>
      <c r="E16" s="185" t="s">
        <v>263</v>
      </c>
      <c r="F16" s="185" t="s">
        <v>33</v>
      </c>
      <c r="G16" s="187">
        <v>1702</v>
      </c>
      <c r="H16" s="185" t="s">
        <v>201</v>
      </c>
      <c r="I16" s="185" t="s">
        <v>615</v>
      </c>
      <c r="J16" s="185" t="s">
        <v>34</v>
      </c>
      <c r="K16" s="187">
        <v>1702010</v>
      </c>
      <c r="L16" s="185" t="s">
        <v>35</v>
      </c>
      <c r="M16" s="187">
        <v>170201000</v>
      </c>
      <c r="N16" s="189">
        <v>700</v>
      </c>
      <c r="O16" s="185" t="s">
        <v>1814</v>
      </c>
      <c r="P16" s="185" t="s">
        <v>1250</v>
      </c>
      <c r="Q16" s="190" t="s">
        <v>2177</v>
      </c>
      <c r="R16" s="185" t="s">
        <v>284</v>
      </c>
      <c r="S16" s="191" t="s">
        <v>2185</v>
      </c>
      <c r="T16" s="191" t="s">
        <v>1821</v>
      </c>
      <c r="U16" s="192">
        <f>282348724+192600000</f>
        <v>474948724</v>
      </c>
      <c r="V16" s="192">
        <v>282348724</v>
      </c>
      <c r="W16" s="192">
        <v>0</v>
      </c>
      <c r="X16" s="192">
        <v>0</v>
      </c>
      <c r="Y16" s="192">
        <v>0</v>
      </c>
      <c r="Z16" s="192">
        <v>0</v>
      </c>
      <c r="AA16" s="192">
        <v>0</v>
      </c>
      <c r="AB16" s="192">
        <v>0</v>
      </c>
      <c r="AC16" s="192">
        <v>192600000</v>
      </c>
      <c r="AD16" s="192">
        <v>0</v>
      </c>
      <c r="AE16" s="192">
        <v>0</v>
      </c>
      <c r="AF16" s="192">
        <v>0</v>
      </c>
      <c r="AG16" s="192">
        <v>0</v>
      </c>
      <c r="AH16" s="192">
        <v>0</v>
      </c>
      <c r="AI16" s="192">
        <v>0</v>
      </c>
      <c r="AJ16" s="192">
        <v>0</v>
      </c>
      <c r="AK16" s="192">
        <v>0</v>
      </c>
      <c r="AL16" s="192">
        <f t="shared" si="0"/>
        <v>474948724</v>
      </c>
    </row>
    <row r="17" spans="1:38" s="193" customFormat="1" ht="48" hidden="1" x14ac:dyDescent="0.25">
      <c r="A17" s="185" t="s">
        <v>336</v>
      </c>
      <c r="B17" s="186" t="s">
        <v>13</v>
      </c>
      <c r="C17" s="185" t="s">
        <v>1205</v>
      </c>
      <c r="D17" s="185" t="s">
        <v>255</v>
      </c>
      <c r="E17" s="186" t="s">
        <v>263</v>
      </c>
      <c r="F17" s="186" t="s">
        <v>33</v>
      </c>
      <c r="G17" s="187">
        <v>1702</v>
      </c>
      <c r="H17" s="188" t="s">
        <v>201</v>
      </c>
      <c r="I17" s="185" t="s">
        <v>619</v>
      </c>
      <c r="J17" s="185" t="s">
        <v>861</v>
      </c>
      <c r="K17" s="187">
        <v>1702038</v>
      </c>
      <c r="L17" s="185" t="s">
        <v>862</v>
      </c>
      <c r="M17" s="187">
        <v>170203805</v>
      </c>
      <c r="N17" s="189">
        <v>4</v>
      </c>
      <c r="O17" s="185" t="s">
        <v>1814</v>
      </c>
      <c r="P17" s="185" t="s">
        <v>1250</v>
      </c>
      <c r="Q17" s="190" t="s">
        <v>2177</v>
      </c>
      <c r="R17" s="185" t="s">
        <v>284</v>
      </c>
      <c r="S17" s="191" t="s">
        <v>1828</v>
      </c>
      <c r="T17" s="191" t="s">
        <v>2102</v>
      </c>
      <c r="U17" s="192">
        <f>22000000+30000000</f>
        <v>52000000</v>
      </c>
      <c r="V17" s="192">
        <f>22000000+30000000</f>
        <v>52000000</v>
      </c>
      <c r="W17" s="192">
        <v>0</v>
      </c>
      <c r="X17" s="192">
        <v>0</v>
      </c>
      <c r="Y17" s="192">
        <v>0</v>
      </c>
      <c r="Z17" s="192">
        <v>0</v>
      </c>
      <c r="AA17" s="192">
        <v>0</v>
      </c>
      <c r="AB17" s="192">
        <v>0</v>
      </c>
      <c r="AC17" s="192">
        <v>0</v>
      </c>
      <c r="AD17" s="192">
        <v>0</v>
      </c>
      <c r="AE17" s="192">
        <v>0</v>
      </c>
      <c r="AF17" s="192">
        <v>0</v>
      </c>
      <c r="AG17" s="192">
        <v>0</v>
      </c>
      <c r="AH17" s="192">
        <v>0</v>
      </c>
      <c r="AI17" s="192">
        <v>0</v>
      </c>
      <c r="AJ17" s="192">
        <v>0</v>
      </c>
      <c r="AK17" s="192">
        <v>0</v>
      </c>
      <c r="AL17" s="192">
        <f t="shared" si="0"/>
        <v>52000000</v>
      </c>
    </row>
    <row r="18" spans="1:38" s="193" customFormat="1" ht="48" hidden="1" x14ac:dyDescent="0.25">
      <c r="A18" s="185" t="s">
        <v>337</v>
      </c>
      <c r="B18" s="186" t="s">
        <v>13</v>
      </c>
      <c r="C18" s="185" t="s">
        <v>1205</v>
      </c>
      <c r="D18" s="185" t="s">
        <v>255</v>
      </c>
      <c r="E18" s="186" t="s">
        <v>263</v>
      </c>
      <c r="F18" s="186" t="s">
        <v>33</v>
      </c>
      <c r="G18" s="187">
        <v>1702</v>
      </c>
      <c r="H18" s="188" t="s">
        <v>201</v>
      </c>
      <c r="I18" s="185" t="s">
        <v>620</v>
      </c>
      <c r="J18" s="185" t="s">
        <v>863</v>
      </c>
      <c r="K18" s="187">
        <v>1702017</v>
      </c>
      <c r="L18" s="185" t="s">
        <v>864</v>
      </c>
      <c r="M18" s="187">
        <v>170201701</v>
      </c>
      <c r="N18" s="189">
        <v>1</v>
      </c>
      <c r="O18" s="185" t="s">
        <v>1814</v>
      </c>
      <c r="P18" s="185" t="s">
        <v>1250</v>
      </c>
      <c r="Q18" s="190" t="s">
        <v>2177</v>
      </c>
      <c r="R18" s="185" t="s">
        <v>284</v>
      </c>
      <c r="S18" s="191" t="s">
        <v>1832</v>
      </c>
      <c r="T18" s="191" t="s">
        <v>1795</v>
      </c>
      <c r="U18" s="192">
        <v>50000000</v>
      </c>
      <c r="V18" s="192">
        <v>50000000</v>
      </c>
      <c r="W18" s="192">
        <v>0</v>
      </c>
      <c r="X18" s="192">
        <v>0</v>
      </c>
      <c r="Y18" s="192">
        <v>0</v>
      </c>
      <c r="Z18" s="192">
        <v>0</v>
      </c>
      <c r="AA18" s="192">
        <v>0</v>
      </c>
      <c r="AB18" s="192">
        <v>0</v>
      </c>
      <c r="AC18" s="192">
        <v>0</v>
      </c>
      <c r="AD18" s="192">
        <v>0</v>
      </c>
      <c r="AE18" s="192">
        <v>0</v>
      </c>
      <c r="AF18" s="192">
        <v>0</v>
      </c>
      <c r="AG18" s="192">
        <v>0</v>
      </c>
      <c r="AH18" s="192">
        <v>0</v>
      </c>
      <c r="AI18" s="192">
        <v>0</v>
      </c>
      <c r="AJ18" s="192">
        <v>0</v>
      </c>
      <c r="AK18" s="192">
        <v>0</v>
      </c>
      <c r="AL18" s="192">
        <f t="shared" si="0"/>
        <v>50000000</v>
      </c>
    </row>
    <row r="19" spans="1:38" s="193" customFormat="1" ht="48" hidden="1" x14ac:dyDescent="0.25">
      <c r="A19" s="185" t="s">
        <v>339</v>
      </c>
      <c r="B19" s="186" t="s">
        <v>13</v>
      </c>
      <c r="C19" s="185" t="s">
        <v>1205</v>
      </c>
      <c r="D19" s="185" t="s">
        <v>255</v>
      </c>
      <c r="E19" s="186" t="s">
        <v>263</v>
      </c>
      <c r="F19" s="186" t="s">
        <v>573</v>
      </c>
      <c r="G19" s="187">
        <v>1706</v>
      </c>
      <c r="H19" s="188" t="s">
        <v>201</v>
      </c>
      <c r="I19" s="194" t="s">
        <v>622</v>
      </c>
      <c r="J19" s="185" t="s">
        <v>867</v>
      </c>
      <c r="K19" s="187">
        <v>1706008</v>
      </c>
      <c r="L19" s="185" t="s">
        <v>868</v>
      </c>
      <c r="M19" s="187">
        <v>170600800</v>
      </c>
      <c r="N19" s="189">
        <v>1</v>
      </c>
      <c r="O19" s="185" t="s">
        <v>1837</v>
      </c>
      <c r="P19" s="185" t="s">
        <v>1251</v>
      </c>
      <c r="Q19" s="190" t="s">
        <v>2177</v>
      </c>
      <c r="R19" s="185" t="s">
        <v>284</v>
      </c>
      <c r="S19" s="191" t="s">
        <v>1834</v>
      </c>
      <c r="T19" s="191" t="s">
        <v>1795</v>
      </c>
      <c r="U19" s="192">
        <v>550000000</v>
      </c>
      <c r="V19" s="192">
        <v>550000000</v>
      </c>
      <c r="W19" s="192">
        <v>0</v>
      </c>
      <c r="X19" s="192">
        <v>0</v>
      </c>
      <c r="Y19" s="192">
        <v>0</v>
      </c>
      <c r="Z19" s="192">
        <v>0</v>
      </c>
      <c r="AA19" s="192">
        <v>0</v>
      </c>
      <c r="AB19" s="192">
        <v>0</v>
      </c>
      <c r="AC19" s="192">
        <v>0</v>
      </c>
      <c r="AD19" s="192">
        <v>0</v>
      </c>
      <c r="AE19" s="192">
        <v>0</v>
      </c>
      <c r="AF19" s="192">
        <v>0</v>
      </c>
      <c r="AG19" s="192">
        <v>0</v>
      </c>
      <c r="AH19" s="192">
        <v>0</v>
      </c>
      <c r="AI19" s="192">
        <v>0</v>
      </c>
      <c r="AJ19" s="192">
        <v>0</v>
      </c>
      <c r="AK19" s="192">
        <v>0</v>
      </c>
      <c r="AL19" s="192">
        <f t="shared" si="0"/>
        <v>550000000</v>
      </c>
    </row>
    <row r="20" spans="1:38" s="183" customFormat="1" ht="36" hidden="1" x14ac:dyDescent="0.25">
      <c r="A20" s="177" t="s">
        <v>341</v>
      </c>
      <c r="B20" s="178" t="s">
        <v>7</v>
      </c>
      <c r="C20" s="177" t="s">
        <v>1205</v>
      </c>
      <c r="D20" s="177" t="s">
        <v>255</v>
      </c>
      <c r="E20" s="178" t="s">
        <v>263</v>
      </c>
      <c r="F20" s="178" t="s">
        <v>574</v>
      </c>
      <c r="G20" s="179">
        <v>1709</v>
      </c>
      <c r="H20" s="180" t="s">
        <v>201</v>
      </c>
      <c r="I20" s="177" t="s">
        <v>624</v>
      </c>
      <c r="J20" s="178" t="s">
        <v>871</v>
      </c>
      <c r="K20" s="179">
        <v>1709113</v>
      </c>
      <c r="L20" s="177" t="s">
        <v>872</v>
      </c>
      <c r="M20" s="179">
        <v>170911300</v>
      </c>
      <c r="N20" s="181">
        <v>0.8</v>
      </c>
      <c r="O20" s="177" t="s">
        <v>2132</v>
      </c>
      <c r="P20" s="177" t="s">
        <v>1254</v>
      </c>
      <c r="Q20" s="217">
        <v>2024686550044</v>
      </c>
      <c r="R20" s="177" t="s">
        <v>284</v>
      </c>
      <c r="S20" s="218" t="s">
        <v>178</v>
      </c>
      <c r="T20" s="218" t="s">
        <v>178</v>
      </c>
      <c r="U20" s="182">
        <v>1536298430.76</v>
      </c>
      <c r="V20" s="182">
        <v>0</v>
      </c>
      <c r="W20" s="182">
        <v>0</v>
      </c>
      <c r="X20" s="182">
        <v>0</v>
      </c>
      <c r="Y20" s="182">
        <v>0</v>
      </c>
      <c r="Z20" s="182">
        <v>0</v>
      </c>
      <c r="AA20" s="182">
        <v>0</v>
      </c>
      <c r="AB20" s="182">
        <v>0</v>
      </c>
      <c r="AC20" s="182">
        <v>0</v>
      </c>
      <c r="AD20" s="182">
        <v>0</v>
      </c>
      <c r="AE20" s="182">
        <v>0</v>
      </c>
      <c r="AF20" s="182">
        <v>0</v>
      </c>
      <c r="AG20" s="182">
        <v>0</v>
      </c>
      <c r="AH20" s="182">
        <v>1536298430.76</v>
      </c>
      <c r="AI20" s="182">
        <v>0</v>
      </c>
      <c r="AJ20" s="182">
        <v>0</v>
      </c>
      <c r="AK20" s="182">
        <v>0</v>
      </c>
      <c r="AL20" s="182">
        <f t="shared" si="0"/>
        <v>1536298430.76</v>
      </c>
    </row>
    <row r="21" spans="1:38" s="169" customFormat="1" ht="36" hidden="1" x14ac:dyDescent="0.25">
      <c r="A21" s="163" t="s">
        <v>343</v>
      </c>
      <c r="B21" s="164" t="s">
        <v>7</v>
      </c>
      <c r="C21" s="163" t="s">
        <v>1204</v>
      </c>
      <c r="D21" s="163" t="s">
        <v>255</v>
      </c>
      <c r="E21" s="164" t="s">
        <v>285</v>
      </c>
      <c r="F21" s="164" t="s">
        <v>11</v>
      </c>
      <c r="G21" s="165">
        <v>2402</v>
      </c>
      <c r="H21" s="163" t="s">
        <v>201</v>
      </c>
      <c r="I21" s="163" t="s">
        <v>626</v>
      </c>
      <c r="J21" s="163" t="s">
        <v>875</v>
      </c>
      <c r="K21" s="165">
        <v>2402042</v>
      </c>
      <c r="L21" s="163" t="s">
        <v>876</v>
      </c>
      <c r="M21" s="165">
        <v>240204200</v>
      </c>
      <c r="N21" s="170">
        <v>2200</v>
      </c>
      <c r="O21" s="164" t="s">
        <v>2143</v>
      </c>
      <c r="P21" s="215" t="s">
        <v>1204</v>
      </c>
      <c r="Q21" s="215" t="s">
        <v>1204</v>
      </c>
      <c r="R21" s="163" t="s">
        <v>1211</v>
      </c>
      <c r="S21" s="216" t="s">
        <v>2143</v>
      </c>
      <c r="T21" s="216" t="s">
        <v>1204</v>
      </c>
      <c r="U21" s="168">
        <v>0</v>
      </c>
      <c r="V21" s="168">
        <v>0</v>
      </c>
      <c r="W21" s="168">
        <v>0</v>
      </c>
      <c r="X21" s="168">
        <v>0</v>
      </c>
      <c r="Y21" s="168">
        <v>0</v>
      </c>
      <c r="Z21" s="168">
        <v>0</v>
      </c>
      <c r="AA21" s="168">
        <v>0</v>
      </c>
      <c r="AB21" s="168">
        <v>0</v>
      </c>
      <c r="AC21" s="168">
        <v>0</v>
      </c>
      <c r="AD21" s="168">
        <v>0</v>
      </c>
      <c r="AE21" s="168">
        <v>0</v>
      </c>
      <c r="AF21" s="168">
        <v>0</v>
      </c>
      <c r="AG21" s="168">
        <v>0</v>
      </c>
      <c r="AH21" s="168">
        <v>0</v>
      </c>
      <c r="AI21" s="168">
        <v>0</v>
      </c>
      <c r="AJ21" s="168">
        <v>0</v>
      </c>
      <c r="AK21" s="168">
        <v>0</v>
      </c>
      <c r="AL21" s="168">
        <f t="shared" si="0"/>
        <v>0</v>
      </c>
    </row>
    <row r="22" spans="1:38" s="169" customFormat="1" ht="36" hidden="1" x14ac:dyDescent="0.25">
      <c r="A22" s="163" t="s">
        <v>344</v>
      </c>
      <c r="B22" s="164" t="s">
        <v>7</v>
      </c>
      <c r="C22" s="163" t="s">
        <v>1204</v>
      </c>
      <c r="D22" s="163" t="s">
        <v>255</v>
      </c>
      <c r="E22" s="164" t="s">
        <v>285</v>
      </c>
      <c r="F22" s="164" t="s">
        <v>11</v>
      </c>
      <c r="G22" s="165">
        <v>2402</v>
      </c>
      <c r="H22" s="163" t="s">
        <v>201</v>
      </c>
      <c r="I22" s="163" t="s">
        <v>627</v>
      </c>
      <c r="J22" s="163" t="s">
        <v>877</v>
      </c>
      <c r="K22" s="165">
        <v>2402044</v>
      </c>
      <c r="L22" s="163" t="s">
        <v>878</v>
      </c>
      <c r="M22" s="165">
        <v>240204400</v>
      </c>
      <c r="N22" s="170">
        <v>1</v>
      </c>
      <c r="O22" s="164" t="s">
        <v>2143</v>
      </c>
      <c r="P22" s="215" t="s">
        <v>1204</v>
      </c>
      <c r="Q22" s="215" t="s">
        <v>1204</v>
      </c>
      <c r="R22" s="163" t="s">
        <v>1211</v>
      </c>
      <c r="S22" s="216" t="s">
        <v>2143</v>
      </c>
      <c r="T22" s="216" t="s">
        <v>1204</v>
      </c>
      <c r="U22" s="168">
        <v>0</v>
      </c>
      <c r="V22" s="168">
        <v>0</v>
      </c>
      <c r="W22" s="168">
        <v>0</v>
      </c>
      <c r="X22" s="168">
        <v>0</v>
      </c>
      <c r="Y22" s="168">
        <v>0</v>
      </c>
      <c r="Z22" s="168">
        <v>0</v>
      </c>
      <c r="AA22" s="168">
        <v>0</v>
      </c>
      <c r="AB22" s="168">
        <v>0</v>
      </c>
      <c r="AC22" s="168">
        <v>0</v>
      </c>
      <c r="AD22" s="168">
        <v>0</v>
      </c>
      <c r="AE22" s="168">
        <v>0</v>
      </c>
      <c r="AF22" s="168">
        <v>0</v>
      </c>
      <c r="AG22" s="168">
        <v>0</v>
      </c>
      <c r="AH22" s="168">
        <v>0</v>
      </c>
      <c r="AI22" s="168">
        <v>0</v>
      </c>
      <c r="AJ22" s="168">
        <v>0</v>
      </c>
      <c r="AK22" s="168">
        <v>0</v>
      </c>
      <c r="AL22" s="168">
        <f t="shared" si="0"/>
        <v>0</v>
      </c>
    </row>
    <row r="23" spans="1:38" s="169" customFormat="1" ht="36" hidden="1" x14ac:dyDescent="0.25">
      <c r="A23" s="163" t="s">
        <v>346</v>
      </c>
      <c r="B23" s="164" t="s">
        <v>7</v>
      </c>
      <c r="C23" s="163" t="s">
        <v>1204</v>
      </c>
      <c r="D23" s="163" t="s">
        <v>255</v>
      </c>
      <c r="E23" s="164" t="s">
        <v>285</v>
      </c>
      <c r="F23" s="164" t="s">
        <v>11</v>
      </c>
      <c r="G23" s="165">
        <v>2402</v>
      </c>
      <c r="H23" s="163" t="s">
        <v>201</v>
      </c>
      <c r="I23" s="163" t="s">
        <v>629</v>
      </c>
      <c r="J23" s="163" t="s">
        <v>1314</v>
      </c>
      <c r="K23" s="165">
        <v>2402006</v>
      </c>
      <c r="L23" s="163" t="s">
        <v>1315</v>
      </c>
      <c r="M23" s="165">
        <v>240200608</v>
      </c>
      <c r="N23" s="170">
        <v>1</v>
      </c>
      <c r="O23" s="164" t="s">
        <v>2143</v>
      </c>
      <c r="P23" s="215" t="s">
        <v>1204</v>
      </c>
      <c r="Q23" s="215" t="s">
        <v>1204</v>
      </c>
      <c r="R23" s="163" t="s">
        <v>1211</v>
      </c>
      <c r="S23" s="216" t="s">
        <v>2143</v>
      </c>
      <c r="T23" s="216" t="s">
        <v>1204</v>
      </c>
      <c r="U23" s="168">
        <v>0</v>
      </c>
      <c r="V23" s="168">
        <v>0</v>
      </c>
      <c r="W23" s="168">
        <v>0</v>
      </c>
      <c r="X23" s="168">
        <v>0</v>
      </c>
      <c r="Y23" s="168">
        <v>0</v>
      </c>
      <c r="Z23" s="168">
        <v>0</v>
      </c>
      <c r="AA23" s="168">
        <v>0</v>
      </c>
      <c r="AB23" s="168">
        <v>0</v>
      </c>
      <c r="AC23" s="168">
        <v>0</v>
      </c>
      <c r="AD23" s="168">
        <v>0</v>
      </c>
      <c r="AE23" s="168">
        <v>0</v>
      </c>
      <c r="AF23" s="168">
        <v>0</v>
      </c>
      <c r="AG23" s="168">
        <v>0</v>
      </c>
      <c r="AH23" s="168">
        <v>0</v>
      </c>
      <c r="AI23" s="168">
        <v>0</v>
      </c>
      <c r="AJ23" s="168">
        <v>0</v>
      </c>
      <c r="AK23" s="168">
        <v>0</v>
      </c>
      <c r="AL23" s="168">
        <f t="shared" si="0"/>
        <v>0</v>
      </c>
    </row>
    <row r="24" spans="1:38" s="169" customFormat="1" ht="36" hidden="1" x14ac:dyDescent="0.25">
      <c r="A24" s="163" t="s">
        <v>347</v>
      </c>
      <c r="B24" s="164" t="s">
        <v>7</v>
      </c>
      <c r="C24" s="163" t="s">
        <v>1204</v>
      </c>
      <c r="D24" s="163" t="s">
        <v>255</v>
      </c>
      <c r="E24" s="164" t="s">
        <v>285</v>
      </c>
      <c r="F24" s="164" t="s">
        <v>11</v>
      </c>
      <c r="G24" s="165">
        <v>2402</v>
      </c>
      <c r="H24" s="163" t="s">
        <v>201</v>
      </c>
      <c r="I24" s="163" t="s">
        <v>630</v>
      </c>
      <c r="J24" s="163" t="s">
        <v>879</v>
      </c>
      <c r="K24" s="165">
        <v>2402048</v>
      </c>
      <c r="L24" s="163" t="s">
        <v>880</v>
      </c>
      <c r="M24" s="165">
        <v>240204800</v>
      </c>
      <c r="N24" s="170">
        <v>2</v>
      </c>
      <c r="O24" s="164" t="s">
        <v>2143</v>
      </c>
      <c r="P24" s="215" t="s">
        <v>1204</v>
      </c>
      <c r="Q24" s="215" t="s">
        <v>1204</v>
      </c>
      <c r="R24" s="163" t="s">
        <v>1211</v>
      </c>
      <c r="S24" s="216" t="s">
        <v>2143</v>
      </c>
      <c r="T24" s="216" t="s">
        <v>1204</v>
      </c>
      <c r="U24" s="168">
        <v>0</v>
      </c>
      <c r="V24" s="168">
        <v>0</v>
      </c>
      <c r="W24" s="168">
        <v>0</v>
      </c>
      <c r="X24" s="168">
        <v>0</v>
      </c>
      <c r="Y24" s="168">
        <v>0</v>
      </c>
      <c r="Z24" s="168">
        <v>0</v>
      </c>
      <c r="AA24" s="168">
        <v>0</v>
      </c>
      <c r="AB24" s="168">
        <v>0</v>
      </c>
      <c r="AC24" s="168">
        <v>0</v>
      </c>
      <c r="AD24" s="168">
        <v>0</v>
      </c>
      <c r="AE24" s="168">
        <v>0</v>
      </c>
      <c r="AF24" s="168">
        <v>0</v>
      </c>
      <c r="AG24" s="168">
        <v>0</v>
      </c>
      <c r="AH24" s="168">
        <v>0</v>
      </c>
      <c r="AI24" s="168">
        <v>0</v>
      </c>
      <c r="AJ24" s="168">
        <v>0</v>
      </c>
      <c r="AK24" s="168">
        <v>0</v>
      </c>
      <c r="AL24" s="168">
        <f t="shared" si="0"/>
        <v>0</v>
      </c>
    </row>
    <row r="25" spans="1:38" s="193" customFormat="1" ht="48" hidden="1" x14ac:dyDescent="0.25">
      <c r="A25" s="185" t="s">
        <v>350</v>
      </c>
      <c r="B25" s="186" t="s">
        <v>7</v>
      </c>
      <c r="C25" s="185" t="s">
        <v>1204</v>
      </c>
      <c r="D25" s="185" t="s">
        <v>255</v>
      </c>
      <c r="E25" s="186" t="s">
        <v>285</v>
      </c>
      <c r="F25" s="186" t="s">
        <v>11</v>
      </c>
      <c r="G25" s="187">
        <v>2402</v>
      </c>
      <c r="H25" s="185" t="s">
        <v>201</v>
      </c>
      <c r="I25" s="185" t="s">
        <v>633</v>
      </c>
      <c r="J25" s="185" t="s">
        <v>19</v>
      </c>
      <c r="K25" s="187">
        <v>2402112</v>
      </c>
      <c r="L25" s="185" t="s">
        <v>885</v>
      </c>
      <c r="M25" s="187">
        <v>240211200</v>
      </c>
      <c r="N25" s="189">
        <v>300</v>
      </c>
      <c r="O25" s="185" t="s">
        <v>1877</v>
      </c>
      <c r="P25" s="185" t="s">
        <v>1878</v>
      </c>
      <c r="Q25" s="190" t="s">
        <v>2177</v>
      </c>
      <c r="R25" s="185" t="s">
        <v>1211</v>
      </c>
      <c r="S25" s="191" t="s">
        <v>1882</v>
      </c>
      <c r="T25" s="191" t="s">
        <v>2138</v>
      </c>
      <c r="U25" s="192">
        <f>250000000+1000000000+3000000</f>
        <v>1253000000</v>
      </c>
      <c r="V25" s="192">
        <v>250000000</v>
      </c>
      <c r="W25" s="192">
        <v>0</v>
      </c>
      <c r="X25" s="192">
        <v>0</v>
      </c>
      <c r="Y25" s="192">
        <v>0</v>
      </c>
      <c r="Z25" s="192">
        <v>0</v>
      </c>
      <c r="AA25" s="192">
        <v>0</v>
      </c>
      <c r="AB25" s="192">
        <v>0</v>
      </c>
      <c r="AC25" s="192">
        <v>0</v>
      </c>
      <c r="AD25" s="192">
        <v>0</v>
      </c>
      <c r="AE25" s="192">
        <v>0</v>
      </c>
      <c r="AF25" s="192">
        <v>0</v>
      </c>
      <c r="AG25" s="192">
        <v>0</v>
      </c>
      <c r="AH25" s="192">
        <v>0</v>
      </c>
      <c r="AI25" s="192">
        <v>0</v>
      </c>
      <c r="AJ25" s="192">
        <v>0</v>
      </c>
      <c r="AK25" s="192">
        <f>1000000000+3000000</f>
        <v>1003000000</v>
      </c>
      <c r="AL25" s="192">
        <f t="shared" si="0"/>
        <v>1253000000</v>
      </c>
    </row>
    <row r="26" spans="1:38" s="169" customFormat="1" ht="36" hidden="1" x14ac:dyDescent="0.25">
      <c r="A26" s="163" t="s">
        <v>352</v>
      </c>
      <c r="B26" s="164" t="s">
        <v>7</v>
      </c>
      <c r="C26" s="163" t="s">
        <v>1204</v>
      </c>
      <c r="D26" s="163" t="s">
        <v>255</v>
      </c>
      <c r="E26" s="164" t="s">
        <v>285</v>
      </c>
      <c r="F26" s="164" t="s">
        <v>11</v>
      </c>
      <c r="G26" s="165">
        <v>2402</v>
      </c>
      <c r="H26" s="163" t="s">
        <v>201</v>
      </c>
      <c r="I26" s="163" t="s">
        <v>635</v>
      </c>
      <c r="J26" s="163" t="s">
        <v>888</v>
      </c>
      <c r="K26" s="165">
        <v>2402114</v>
      </c>
      <c r="L26" s="163" t="s">
        <v>889</v>
      </c>
      <c r="M26" s="165">
        <v>240211400</v>
      </c>
      <c r="N26" s="170">
        <v>1</v>
      </c>
      <c r="O26" s="164" t="s">
        <v>2143</v>
      </c>
      <c r="P26" s="215" t="s">
        <v>1204</v>
      </c>
      <c r="Q26" s="215" t="s">
        <v>1204</v>
      </c>
      <c r="R26" s="163" t="s">
        <v>1211</v>
      </c>
      <c r="S26" s="216" t="s">
        <v>2143</v>
      </c>
      <c r="T26" s="216" t="s">
        <v>1204</v>
      </c>
      <c r="U26" s="168">
        <v>0</v>
      </c>
      <c r="V26" s="168">
        <v>0</v>
      </c>
      <c r="W26" s="168">
        <v>0</v>
      </c>
      <c r="X26" s="168">
        <v>0</v>
      </c>
      <c r="Y26" s="168">
        <v>0</v>
      </c>
      <c r="Z26" s="168">
        <v>0</v>
      </c>
      <c r="AA26" s="168">
        <v>0</v>
      </c>
      <c r="AB26" s="168">
        <v>0</v>
      </c>
      <c r="AC26" s="168">
        <v>0</v>
      </c>
      <c r="AD26" s="168">
        <v>0</v>
      </c>
      <c r="AE26" s="168">
        <v>0</v>
      </c>
      <c r="AF26" s="168">
        <v>0</v>
      </c>
      <c r="AG26" s="168">
        <v>0</v>
      </c>
      <c r="AH26" s="168">
        <v>0</v>
      </c>
      <c r="AI26" s="168">
        <v>0</v>
      </c>
      <c r="AJ26" s="168">
        <v>0</v>
      </c>
      <c r="AK26" s="168">
        <v>0</v>
      </c>
      <c r="AL26" s="168">
        <f t="shared" si="0"/>
        <v>0</v>
      </c>
    </row>
    <row r="27" spans="1:38" s="193" customFormat="1" ht="48" hidden="1" x14ac:dyDescent="0.25">
      <c r="A27" s="185" t="s">
        <v>355</v>
      </c>
      <c r="B27" s="186" t="s">
        <v>268</v>
      </c>
      <c r="C27" s="185" t="s">
        <v>1204</v>
      </c>
      <c r="D27" s="185" t="s">
        <v>255</v>
      </c>
      <c r="E27" s="186" t="s">
        <v>285</v>
      </c>
      <c r="F27" s="186" t="s">
        <v>575</v>
      </c>
      <c r="G27" s="187">
        <v>2409</v>
      </c>
      <c r="H27" s="185" t="s">
        <v>201</v>
      </c>
      <c r="I27" s="185" t="s">
        <v>638</v>
      </c>
      <c r="J27" s="185" t="s">
        <v>894</v>
      </c>
      <c r="K27" s="187">
        <v>2409039</v>
      </c>
      <c r="L27" s="185" t="s">
        <v>895</v>
      </c>
      <c r="M27" s="187">
        <v>240903900</v>
      </c>
      <c r="N27" s="189">
        <v>10</v>
      </c>
      <c r="O27" s="185" t="s">
        <v>1877</v>
      </c>
      <c r="P27" s="185" t="s">
        <v>1878</v>
      </c>
      <c r="Q27" s="190" t="s">
        <v>2177</v>
      </c>
      <c r="R27" s="185" t="s">
        <v>1211</v>
      </c>
      <c r="S27" s="191" t="s">
        <v>236</v>
      </c>
      <c r="T27" s="191" t="s">
        <v>2103</v>
      </c>
      <c r="U27" s="192">
        <v>50000000</v>
      </c>
      <c r="V27" s="192">
        <v>0</v>
      </c>
      <c r="W27" s="192">
        <v>0</v>
      </c>
      <c r="X27" s="192">
        <v>0</v>
      </c>
      <c r="Y27" s="192">
        <v>0</v>
      </c>
      <c r="Z27" s="192">
        <v>0</v>
      </c>
      <c r="AA27" s="192">
        <v>0</v>
      </c>
      <c r="AB27" s="192">
        <v>0</v>
      </c>
      <c r="AC27" s="192">
        <v>0</v>
      </c>
      <c r="AD27" s="192">
        <v>0</v>
      </c>
      <c r="AE27" s="192">
        <v>0</v>
      </c>
      <c r="AF27" s="192">
        <v>0</v>
      </c>
      <c r="AG27" s="192">
        <v>0</v>
      </c>
      <c r="AH27" s="192">
        <v>0</v>
      </c>
      <c r="AI27" s="192">
        <v>0</v>
      </c>
      <c r="AJ27" s="192">
        <v>0</v>
      </c>
      <c r="AK27" s="192">
        <v>50000000</v>
      </c>
      <c r="AL27" s="192">
        <f t="shared" si="0"/>
        <v>50000000</v>
      </c>
    </row>
    <row r="28" spans="1:38" s="193" customFormat="1" ht="36" hidden="1" x14ac:dyDescent="0.25">
      <c r="A28" s="185" t="s">
        <v>361</v>
      </c>
      <c r="B28" s="186" t="s">
        <v>13</v>
      </c>
      <c r="C28" s="185" t="s">
        <v>6</v>
      </c>
      <c r="D28" s="185" t="s">
        <v>255</v>
      </c>
      <c r="E28" s="185" t="s">
        <v>293</v>
      </c>
      <c r="F28" s="185" t="s">
        <v>576</v>
      </c>
      <c r="G28" s="187">
        <v>3502</v>
      </c>
      <c r="H28" s="185" t="s">
        <v>201</v>
      </c>
      <c r="I28" s="185" t="s">
        <v>644</v>
      </c>
      <c r="J28" s="185" t="s">
        <v>904</v>
      </c>
      <c r="K28" s="187">
        <v>3502047</v>
      </c>
      <c r="L28" s="185" t="s">
        <v>905</v>
      </c>
      <c r="M28" s="187">
        <v>350204700</v>
      </c>
      <c r="N28" s="189">
        <v>0.5</v>
      </c>
      <c r="O28" s="185" t="s">
        <v>1914</v>
      </c>
      <c r="P28" s="185" t="s">
        <v>1915</v>
      </c>
      <c r="Q28" s="190" t="s">
        <v>2177</v>
      </c>
      <c r="R28" s="185" t="s">
        <v>1186</v>
      </c>
      <c r="S28" s="191" t="s">
        <v>1910</v>
      </c>
      <c r="T28" s="191" t="s">
        <v>1795</v>
      </c>
      <c r="U28" s="192">
        <v>31900000</v>
      </c>
      <c r="V28" s="192">
        <v>31900000</v>
      </c>
      <c r="W28" s="192">
        <v>0</v>
      </c>
      <c r="X28" s="192">
        <v>0</v>
      </c>
      <c r="Y28" s="192">
        <v>0</v>
      </c>
      <c r="Z28" s="192">
        <v>0</v>
      </c>
      <c r="AA28" s="192">
        <v>0</v>
      </c>
      <c r="AB28" s="192">
        <v>0</v>
      </c>
      <c r="AC28" s="192">
        <v>0</v>
      </c>
      <c r="AD28" s="192">
        <v>0</v>
      </c>
      <c r="AE28" s="192">
        <v>0</v>
      </c>
      <c r="AF28" s="192">
        <v>0</v>
      </c>
      <c r="AG28" s="192">
        <v>0</v>
      </c>
      <c r="AH28" s="192">
        <v>0</v>
      </c>
      <c r="AI28" s="192">
        <v>0</v>
      </c>
      <c r="AJ28" s="192">
        <v>0</v>
      </c>
      <c r="AK28" s="192">
        <v>0</v>
      </c>
      <c r="AL28" s="192">
        <f t="shared" si="0"/>
        <v>31900000</v>
      </c>
    </row>
    <row r="29" spans="1:38" s="169" customFormat="1" ht="36" hidden="1" x14ac:dyDescent="0.25">
      <c r="A29" s="163" t="s">
        <v>362</v>
      </c>
      <c r="B29" s="164" t="s">
        <v>13</v>
      </c>
      <c r="C29" s="163" t="s">
        <v>6</v>
      </c>
      <c r="D29" s="163" t="s">
        <v>255</v>
      </c>
      <c r="E29" s="163" t="s">
        <v>293</v>
      </c>
      <c r="F29" s="163" t="s">
        <v>576</v>
      </c>
      <c r="G29" s="165">
        <v>3502</v>
      </c>
      <c r="H29" s="163" t="s">
        <v>201</v>
      </c>
      <c r="I29" s="163" t="s">
        <v>645</v>
      </c>
      <c r="J29" s="163" t="s">
        <v>906</v>
      </c>
      <c r="K29" s="165">
        <v>3502036</v>
      </c>
      <c r="L29" s="163" t="s">
        <v>907</v>
      </c>
      <c r="M29" s="165">
        <v>350203600</v>
      </c>
      <c r="N29" s="170">
        <v>0.5</v>
      </c>
      <c r="O29" s="164" t="s">
        <v>2143</v>
      </c>
      <c r="P29" s="215" t="s">
        <v>1204</v>
      </c>
      <c r="Q29" s="215" t="s">
        <v>1204</v>
      </c>
      <c r="R29" s="163" t="s">
        <v>1186</v>
      </c>
      <c r="S29" s="216" t="s">
        <v>2143</v>
      </c>
      <c r="T29" s="216" t="s">
        <v>1204</v>
      </c>
      <c r="U29" s="168">
        <v>0</v>
      </c>
      <c r="V29" s="168">
        <v>0</v>
      </c>
      <c r="W29" s="168">
        <v>0</v>
      </c>
      <c r="X29" s="168">
        <v>0</v>
      </c>
      <c r="Y29" s="168">
        <v>0</v>
      </c>
      <c r="Z29" s="168">
        <v>0</v>
      </c>
      <c r="AA29" s="168">
        <v>0</v>
      </c>
      <c r="AB29" s="168">
        <v>0</v>
      </c>
      <c r="AC29" s="168">
        <v>0</v>
      </c>
      <c r="AD29" s="168">
        <v>0</v>
      </c>
      <c r="AE29" s="168">
        <v>0</v>
      </c>
      <c r="AF29" s="168">
        <v>0</v>
      </c>
      <c r="AG29" s="168">
        <v>0</v>
      </c>
      <c r="AH29" s="168">
        <v>0</v>
      </c>
      <c r="AI29" s="168">
        <v>0</v>
      </c>
      <c r="AJ29" s="168">
        <v>0</v>
      </c>
      <c r="AK29" s="168">
        <v>0</v>
      </c>
      <c r="AL29" s="168">
        <f t="shared" si="0"/>
        <v>0</v>
      </c>
    </row>
    <row r="30" spans="1:38" s="193" customFormat="1" ht="36" hidden="1" x14ac:dyDescent="0.25">
      <c r="A30" s="185" t="s">
        <v>363</v>
      </c>
      <c r="B30" s="186" t="s">
        <v>13</v>
      </c>
      <c r="C30" s="185" t="s">
        <v>6</v>
      </c>
      <c r="D30" s="185" t="s">
        <v>255</v>
      </c>
      <c r="E30" s="185" t="s">
        <v>293</v>
      </c>
      <c r="F30" s="185" t="s">
        <v>576</v>
      </c>
      <c r="G30" s="187">
        <v>3502</v>
      </c>
      <c r="H30" s="185" t="s">
        <v>201</v>
      </c>
      <c r="I30" s="185" t="s">
        <v>646</v>
      </c>
      <c r="J30" s="185" t="s">
        <v>908</v>
      </c>
      <c r="K30" s="187">
        <v>3502116</v>
      </c>
      <c r="L30" s="185" t="s">
        <v>909</v>
      </c>
      <c r="M30" s="187">
        <v>350211600</v>
      </c>
      <c r="N30" s="189">
        <v>1</v>
      </c>
      <c r="O30" s="185" t="s">
        <v>1914</v>
      </c>
      <c r="P30" s="185" t="s">
        <v>1915</v>
      </c>
      <c r="Q30" s="190" t="s">
        <v>2177</v>
      </c>
      <c r="R30" s="185" t="s">
        <v>1186</v>
      </c>
      <c r="S30" s="191" t="s">
        <v>1911</v>
      </c>
      <c r="T30" s="191" t="s">
        <v>1795</v>
      </c>
      <c r="U30" s="192">
        <v>50000000</v>
      </c>
      <c r="V30" s="192">
        <v>50000000</v>
      </c>
      <c r="W30" s="192">
        <v>0</v>
      </c>
      <c r="X30" s="192">
        <v>0</v>
      </c>
      <c r="Y30" s="192">
        <v>0</v>
      </c>
      <c r="Z30" s="192">
        <v>0</v>
      </c>
      <c r="AA30" s="192">
        <v>0</v>
      </c>
      <c r="AB30" s="192">
        <v>0</v>
      </c>
      <c r="AC30" s="192">
        <v>0</v>
      </c>
      <c r="AD30" s="192">
        <v>0</v>
      </c>
      <c r="AE30" s="192">
        <v>0</v>
      </c>
      <c r="AF30" s="192">
        <v>0</v>
      </c>
      <c r="AG30" s="192">
        <v>0</v>
      </c>
      <c r="AH30" s="192">
        <v>0</v>
      </c>
      <c r="AI30" s="192">
        <v>0</v>
      </c>
      <c r="AJ30" s="192">
        <v>0</v>
      </c>
      <c r="AK30" s="192">
        <v>0</v>
      </c>
      <c r="AL30" s="192">
        <f t="shared" si="0"/>
        <v>50000000</v>
      </c>
    </row>
    <row r="31" spans="1:38" s="193" customFormat="1" ht="60" hidden="1" x14ac:dyDescent="0.25">
      <c r="A31" s="185" t="s">
        <v>367</v>
      </c>
      <c r="B31" s="186" t="s">
        <v>13</v>
      </c>
      <c r="C31" s="185" t="s">
        <v>1204</v>
      </c>
      <c r="D31" s="185" t="s">
        <v>255</v>
      </c>
      <c r="E31" s="185" t="s">
        <v>296</v>
      </c>
      <c r="F31" s="185" t="s">
        <v>577</v>
      </c>
      <c r="G31" s="187">
        <v>3602</v>
      </c>
      <c r="H31" s="185" t="s">
        <v>201</v>
      </c>
      <c r="I31" s="185" t="s">
        <v>650</v>
      </c>
      <c r="J31" s="185" t="s">
        <v>916</v>
      </c>
      <c r="K31" s="187">
        <v>3602032</v>
      </c>
      <c r="L31" s="185" t="s">
        <v>917</v>
      </c>
      <c r="M31" s="187">
        <v>360203200</v>
      </c>
      <c r="N31" s="189">
        <v>50</v>
      </c>
      <c r="O31" s="185" t="s">
        <v>1918</v>
      </c>
      <c r="P31" s="185" t="s">
        <v>2146</v>
      </c>
      <c r="Q31" s="190" t="s">
        <v>2177</v>
      </c>
      <c r="R31" s="185" t="s">
        <v>1186</v>
      </c>
      <c r="S31" s="191" t="s">
        <v>1920</v>
      </c>
      <c r="T31" s="191" t="s">
        <v>1795</v>
      </c>
      <c r="U31" s="192">
        <v>16500000</v>
      </c>
      <c r="V31" s="192">
        <v>16500000</v>
      </c>
      <c r="W31" s="192">
        <v>0</v>
      </c>
      <c r="X31" s="192">
        <v>0</v>
      </c>
      <c r="Y31" s="192">
        <v>0</v>
      </c>
      <c r="Z31" s="192">
        <v>0</v>
      </c>
      <c r="AA31" s="192">
        <v>0</v>
      </c>
      <c r="AB31" s="192">
        <v>0</v>
      </c>
      <c r="AC31" s="192">
        <v>0</v>
      </c>
      <c r="AD31" s="192">
        <v>0</v>
      </c>
      <c r="AE31" s="192">
        <v>0</v>
      </c>
      <c r="AF31" s="192">
        <v>0</v>
      </c>
      <c r="AG31" s="192">
        <v>0</v>
      </c>
      <c r="AH31" s="192">
        <v>0</v>
      </c>
      <c r="AI31" s="192">
        <v>0</v>
      </c>
      <c r="AJ31" s="192">
        <v>0</v>
      </c>
      <c r="AK31" s="192">
        <v>0</v>
      </c>
      <c r="AL31" s="192">
        <f t="shared" si="0"/>
        <v>16500000</v>
      </c>
    </row>
    <row r="32" spans="1:38" s="193" customFormat="1" ht="60" hidden="1" x14ac:dyDescent="0.25">
      <c r="A32" s="185" t="s">
        <v>368</v>
      </c>
      <c r="B32" s="186" t="s">
        <v>13</v>
      </c>
      <c r="C32" s="185" t="s">
        <v>14</v>
      </c>
      <c r="D32" s="185" t="s">
        <v>255</v>
      </c>
      <c r="E32" s="185" t="s">
        <v>296</v>
      </c>
      <c r="F32" s="185" t="s">
        <v>577</v>
      </c>
      <c r="G32" s="187">
        <v>3602</v>
      </c>
      <c r="H32" s="185" t="s">
        <v>201</v>
      </c>
      <c r="I32" s="185" t="s">
        <v>651</v>
      </c>
      <c r="J32" s="185" t="s">
        <v>918</v>
      </c>
      <c r="K32" s="187">
        <v>3602032</v>
      </c>
      <c r="L32" s="185" t="s">
        <v>917</v>
      </c>
      <c r="M32" s="187">
        <v>360203200</v>
      </c>
      <c r="N32" s="189">
        <v>3</v>
      </c>
      <c r="O32" s="185" t="s">
        <v>1918</v>
      </c>
      <c r="P32" s="185" t="s">
        <v>2146</v>
      </c>
      <c r="Q32" s="190" t="s">
        <v>2177</v>
      </c>
      <c r="R32" s="185" t="s">
        <v>1186</v>
      </c>
      <c r="S32" s="191" t="s">
        <v>1932</v>
      </c>
      <c r="T32" s="191" t="s">
        <v>1795</v>
      </c>
      <c r="U32" s="192">
        <v>28000000</v>
      </c>
      <c r="V32" s="192">
        <v>28000000</v>
      </c>
      <c r="W32" s="192">
        <v>0</v>
      </c>
      <c r="X32" s="192">
        <v>0</v>
      </c>
      <c r="Y32" s="192">
        <v>0</v>
      </c>
      <c r="Z32" s="192">
        <v>0</v>
      </c>
      <c r="AA32" s="192">
        <v>0</v>
      </c>
      <c r="AB32" s="192">
        <v>0</v>
      </c>
      <c r="AC32" s="192">
        <v>0</v>
      </c>
      <c r="AD32" s="192">
        <v>0</v>
      </c>
      <c r="AE32" s="192">
        <v>0</v>
      </c>
      <c r="AF32" s="192">
        <v>0</v>
      </c>
      <c r="AG32" s="192">
        <v>0</v>
      </c>
      <c r="AH32" s="192">
        <v>0</v>
      </c>
      <c r="AI32" s="192">
        <v>0</v>
      </c>
      <c r="AJ32" s="192">
        <v>0</v>
      </c>
      <c r="AK32" s="192">
        <v>0</v>
      </c>
      <c r="AL32" s="192">
        <f t="shared" si="0"/>
        <v>28000000</v>
      </c>
    </row>
    <row r="33" spans="1:38" s="193" customFormat="1" ht="60" hidden="1" x14ac:dyDescent="0.25">
      <c r="A33" s="185" t="s">
        <v>369</v>
      </c>
      <c r="B33" s="186" t="s">
        <v>13</v>
      </c>
      <c r="C33" s="185" t="s">
        <v>14</v>
      </c>
      <c r="D33" s="185" t="s">
        <v>255</v>
      </c>
      <c r="E33" s="185" t="s">
        <v>296</v>
      </c>
      <c r="F33" s="185" t="s">
        <v>577</v>
      </c>
      <c r="G33" s="187">
        <v>3602</v>
      </c>
      <c r="H33" s="185" t="s">
        <v>201</v>
      </c>
      <c r="I33" s="185" t="s">
        <v>652</v>
      </c>
      <c r="J33" s="185" t="s">
        <v>918</v>
      </c>
      <c r="K33" s="187">
        <v>3602032</v>
      </c>
      <c r="L33" s="185" t="s">
        <v>917</v>
      </c>
      <c r="M33" s="187">
        <v>360203200</v>
      </c>
      <c r="N33" s="189">
        <v>5</v>
      </c>
      <c r="O33" s="185" t="s">
        <v>1918</v>
      </c>
      <c r="P33" s="185" t="s">
        <v>2146</v>
      </c>
      <c r="Q33" s="190" t="s">
        <v>2177</v>
      </c>
      <c r="R33" s="185" t="s">
        <v>1186</v>
      </c>
      <c r="S33" s="191" t="s">
        <v>1934</v>
      </c>
      <c r="T33" s="191" t="s">
        <v>1795</v>
      </c>
      <c r="U33" s="192">
        <v>35000000</v>
      </c>
      <c r="V33" s="192">
        <v>35000000</v>
      </c>
      <c r="W33" s="192">
        <v>0</v>
      </c>
      <c r="X33" s="192">
        <v>0</v>
      </c>
      <c r="Y33" s="192">
        <v>0</v>
      </c>
      <c r="Z33" s="192">
        <v>0</v>
      </c>
      <c r="AA33" s="192">
        <v>0</v>
      </c>
      <c r="AB33" s="192">
        <v>0</v>
      </c>
      <c r="AC33" s="192">
        <v>0</v>
      </c>
      <c r="AD33" s="192">
        <v>0</v>
      </c>
      <c r="AE33" s="192">
        <v>0</v>
      </c>
      <c r="AF33" s="192">
        <v>0</v>
      </c>
      <c r="AG33" s="192">
        <v>0</v>
      </c>
      <c r="AH33" s="192">
        <v>0</v>
      </c>
      <c r="AI33" s="192">
        <v>0</v>
      </c>
      <c r="AJ33" s="192">
        <v>0</v>
      </c>
      <c r="AK33" s="192">
        <v>0</v>
      </c>
      <c r="AL33" s="192">
        <f t="shared" si="0"/>
        <v>35000000</v>
      </c>
    </row>
    <row r="34" spans="1:38" s="193" customFormat="1" ht="60" hidden="1" x14ac:dyDescent="0.25">
      <c r="A34" s="185" t="s">
        <v>370</v>
      </c>
      <c r="B34" s="186" t="s">
        <v>13</v>
      </c>
      <c r="C34" s="185" t="s">
        <v>14</v>
      </c>
      <c r="D34" s="185" t="s">
        <v>255</v>
      </c>
      <c r="E34" s="185" t="s">
        <v>296</v>
      </c>
      <c r="F34" s="185" t="s">
        <v>577</v>
      </c>
      <c r="G34" s="187">
        <v>3602</v>
      </c>
      <c r="H34" s="185" t="s">
        <v>201</v>
      </c>
      <c r="I34" s="185" t="s">
        <v>653</v>
      </c>
      <c r="J34" s="185" t="s">
        <v>918</v>
      </c>
      <c r="K34" s="187">
        <v>3602032</v>
      </c>
      <c r="L34" s="185" t="s">
        <v>917</v>
      </c>
      <c r="M34" s="187">
        <v>360203200</v>
      </c>
      <c r="N34" s="189">
        <v>4</v>
      </c>
      <c r="O34" s="185" t="s">
        <v>1918</v>
      </c>
      <c r="P34" s="185" t="s">
        <v>2146</v>
      </c>
      <c r="Q34" s="190" t="s">
        <v>2177</v>
      </c>
      <c r="R34" s="185" t="s">
        <v>1186</v>
      </c>
      <c r="S34" s="191" t="s">
        <v>1935</v>
      </c>
      <c r="T34" s="191" t="s">
        <v>1795</v>
      </c>
      <c r="U34" s="192">
        <v>28000000</v>
      </c>
      <c r="V34" s="192">
        <v>28000000</v>
      </c>
      <c r="W34" s="192">
        <v>0</v>
      </c>
      <c r="X34" s="192">
        <v>0</v>
      </c>
      <c r="Y34" s="192">
        <v>0</v>
      </c>
      <c r="Z34" s="192">
        <v>0</v>
      </c>
      <c r="AA34" s="192">
        <v>0</v>
      </c>
      <c r="AB34" s="192">
        <v>0</v>
      </c>
      <c r="AC34" s="192">
        <v>0</v>
      </c>
      <c r="AD34" s="192">
        <v>0</v>
      </c>
      <c r="AE34" s="192">
        <v>0</v>
      </c>
      <c r="AF34" s="192">
        <v>0</v>
      </c>
      <c r="AG34" s="192">
        <v>0</v>
      </c>
      <c r="AH34" s="192">
        <v>0</v>
      </c>
      <c r="AI34" s="192">
        <v>0</v>
      </c>
      <c r="AJ34" s="192">
        <v>0</v>
      </c>
      <c r="AK34" s="192">
        <v>0</v>
      </c>
      <c r="AL34" s="192">
        <f t="shared" si="0"/>
        <v>28000000</v>
      </c>
    </row>
    <row r="35" spans="1:38" s="193" customFormat="1" ht="60" hidden="1" x14ac:dyDescent="0.25">
      <c r="A35" s="185" t="s">
        <v>371</v>
      </c>
      <c r="B35" s="186" t="s">
        <v>13</v>
      </c>
      <c r="C35" s="185" t="s">
        <v>14</v>
      </c>
      <c r="D35" s="185" t="s">
        <v>255</v>
      </c>
      <c r="E35" s="185" t="s">
        <v>296</v>
      </c>
      <c r="F35" s="185" t="s">
        <v>577</v>
      </c>
      <c r="G35" s="187">
        <v>3602</v>
      </c>
      <c r="H35" s="185" t="s">
        <v>201</v>
      </c>
      <c r="I35" s="185" t="s">
        <v>654</v>
      </c>
      <c r="J35" s="185" t="s">
        <v>918</v>
      </c>
      <c r="K35" s="187">
        <v>3602032</v>
      </c>
      <c r="L35" s="185" t="s">
        <v>917</v>
      </c>
      <c r="M35" s="187">
        <v>360203200</v>
      </c>
      <c r="N35" s="189">
        <v>3</v>
      </c>
      <c r="O35" s="185" t="s">
        <v>1918</v>
      </c>
      <c r="P35" s="185" t="s">
        <v>2146</v>
      </c>
      <c r="Q35" s="190" t="s">
        <v>2177</v>
      </c>
      <c r="R35" s="185" t="s">
        <v>1186</v>
      </c>
      <c r="S35" s="191" t="s">
        <v>1936</v>
      </c>
      <c r="T35" s="191" t="s">
        <v>1795</v>
      </c>
      <c r="U35" s="192">
        <v>21000000</v>
      </c>
      <c r="V35" s="192">
        <v>21000000</v>
      </c>
      <c r="W35" s="192">
        <v>0</v>
      </c>
      <c r="X35" s="192">
        <v>0</v>
      </c>
      <c r="Y35" s="192">
        <v>0</v>
      </c>
      <c r="Z35" s="192">
        <v>0</v>
      </c>
      <c r="AA35" s="192">
        <v>0</v>
      </c>
      <c r="AB35" s="192">
        <v>0</v>
      </c>
      <c r="AC35" s="192">
        <v>0</v>
      </c>
      <c r="AD35" s="192">
        <v>0</v>
      </c>
      <c r="AE35" s="192">
        <v>0</v>
      </c>
      <c r="AF35" s="192">
        <v>0</v>
      </c>
      <c r="AG35" s="192">
        <v>0</v>
      </c>
      <c r="AH35" s="192">
        <v>0</v>
      </c>
      <c r="AI35" s="192">
        <v>0</v>
      </c>
      <c r="AJ35" s="192">
        <v>0</v>
      </c>
      <c r="AK35" s="192">
        <v>0</v>
      </c>
      <c r="AL35" s="192">
        <f t="shared" si="0"/>
        <v>21000000</v>
      </c>
    </row>
    <row r="36" spans="1:38" s="193" customFormat="1" ht="60" hidden="1" x14ac:dyDescent="0.25">
      <c r="A36" s="185" t="s">
        <v>372</v>
      </c>
      <c r="B36" s="186" t="s">
        <v>13</v>
      </c>
      <c r="C36" s="185" t="s">
        <v>14</v>
      </c>
      <c r="D36" s="185" t="s">
        <v>255</v>
      </c>
      <c r="E36" s="185" t="s">
        <v>296</v>
      </c>
      <c r="F36" s="185" t="s">
        <v>577</v>
      </c>
      <c r="G36" s="187">
        <v>3602</v>
      </c>
      <c r="H36" s="185" t="s">
        <v>201</v>
      </c>
      <c r="I36" s="185" t="s">
        <v>655</v>
      </c>
      <c r="J36" s="185" t="s">
        <v>918</v>
      </c>
      <c r="K36" s="187">
        <v>3602032</v>
      </c>
      <c r="L36" s="185" t="s">
        <v>917</v>
      </c>
      <c r="M36" s="187">
        <v>360203200</v>
      </c>
      <c r="N36" s="189">
        <v>2</v>
      </c>
      <c r="O36" s="185" t="s">
        <v>1918</v>
      </c>
      <c r="P36" s="185" t="s">
        <v>2146</v>
      </c>
      <c r="Q36" s="190" t="s">
        <v>2177</v>
      </c>
      <c r="R36" s="185" t="s">
        <v>1186</v>
      </c>
      <c r="S36" s="191" t="s">
        <v>1937</v>
      </c>
      <c r="T36" s="191" t="s">
        <v>1795</v>
      </c>
      <c r="U36" s="192">
        <v>14000000</v>
      </c>
      <c r="V36" s="192">
        <v>14000000</v>
      </c>
      <c r="W36" s="192">
        <v>0</v>
      </c>
      <c r="X36" s="192">
        <v>0</v>
      </c>
      <c r="Y36" s="192">
        <v>0</v>
      </c>
      <c r="Z36" s="192">
        <v>0</v>
      </c>
      <c r="AA36" s="192">
        <v>0</v>
      </c>
      <c r="AB36" s="192">
        <v>0</v>
      </c>
      <c r="AC36" s="192">
        <v>0</v>
      </c>
      <c r="AD36" s="192">
        <v>0</v>
      </c>
      <c r="AE36" s="192">
        <v>0</v>
      </c>
      <c r="AF36" s="192">
        <v>0</v>
      </c>
      <c r="AG36" s="192">
        <v>0</v>
      </c>
      <c r="AH36" s="192">
        <v>0</v>
      </c>
      <c r="AI36" s="192">
        <v>0</v>
      </c>
      <c r="AJ36" s="192">
        <v>0</v>
      </c>
      <c r="AK36" s="192">
        <v>0</v>
      </c>
      <c r="AL36" s="192">
        <f t="shared" si="0"/>
        <v>14000000</v>
      </c>
    </row>
    <row r="37" spans="1:38" s="193" customFormat="1" ht="60" hidden="1" x14ac:dyDescent="0.25">
      <c r="A37" s="185" t="s">
        <v>373</v>
      </c>
      <c r="B37" s="186" t="s">
        <v>13</v>
      </c>
      <c r="C37" s="185" t="s">
        <v>14</v>
      </c>
      <c r="D37" s="185" t="s">
        <v>255</v>
      </c>
      <c r="E37" s="185" t="s">
        <v>296</v>
      </c>
      <c r="F37" s="185" t="s">
        <v>577</v>
      </c>
      <c r="G37" s="187">
        <v>3602</v>
      </c>
      <c r="H37" s="185" t="s">
        <v>201</v>
      </c>
      <c r="I37" s="185" t="s">
        <v>656</v>
      </c>
      <c r="J37" s="185" t="s">
        <v>918</v>
      </c>
      <c r="K37" s="187">
        <v>3602032</v>
      </c>
      <c r="L37" s="185" t="s">
        <v>917</v>
      </c>
      <c r="M37" s="187">
        <v>360203200</v>
      </c>
      <c r="N37" s="189">
        <v>1</v>
      </c>
      <c r="O37" s="185" t="s">
        <v>1918</v>
      </c>
      <c r="P37" s="185" t="s">
        <v>2146</v>
      </c>
      <c r="Q37" s="190" t="s">
        <v>2177</v>
      </c>
      <c r="R37" s="185" t="s">
        <v>1186</v>
      </c>
      <c r="S37" s="191" t="s">
        <v>1938</v>
      </c>
      <c r="T37" s="191" t="s">
        <v>1795</v>
      </c>
      <c r="U37" s="192">
        <v>7000000</v>
      </c>
      <c r="V37" s="192">
        <v>7000000</v>
      </c>
      <c r="W37" s="192">
        <v>0</v>
      </c>
      <c r="X37" s="192">
        <v>0</v>
      </c>
      <c r="Y37" s="192">
        <v>0</v>
      </c>
      <c r="Z37" s="192">
        <v>0</v>
      </c>
      <c r="AA37" s="192">
        <v>0</v>
      </c>
      <c r="AB37" s="192">
        <v>0</v>
      </c>
      <c r="AC37" s="192">
        <v>0</v>
      </c>
      <c r="AD37" s="192">
        <v>0</v>
      </c>
      <c r="AE37" s="192">
        <v>0</v>
      </c>
      <c r="AF37" s="192">
        <v>0</v>
      </c>
      <c r="AG37" s="192">
        <v>0</v>
      </c>
      <c r="AH37" s="192">
        <v>0</v>
      </c>
      <c r="AI37" s="192">
        <v>0</v>
      </c>
      <c r="AJ37" s="192">
        <v>0</v>
      </c>
      <c r="AK37" s="192">
        <v>0</v>
      </c>
      <c r="AL37" s="192">
        <f t="shared" si="0"/>
        <v>7000000</v>
      </c>
    </row>
    <row r="38" spans="1:38" s="86" customFormat="1" ht="36" hidden="1" x14ac:dyDescent="0.25">
      <c r="A38" s="70" t="s">
        <v>374</v>
      </c>
      <c r="B38" s="71" t="s">
        <v>13</v>
      </c>
      <c r="C38" s="70" t="s">
        <v>14</v>
      </c>
      <c r="D38" s="70" t="s">
        <v>255</v>
      </c>
      <c r="E38" s="70" t="s">
        <v>296</v>
      </c>
      <c r="F38" s="70" t="s">
        <v>577</v>
      </c>
      <c r="G38" s="72">
        <v>3602</v>
      </c>
      <c r="H38" s="70" t="s">
        <v>201</v>
      </c>
      <c r="I38" s="70" t="s">
        <v>657</v>
      </c>
      <c r="J38" s="70" t="s">
        <v>918</v>
      </c>
      <c r="K38" s="72">
        <v>3602032</v>
      </c>
      <c r="L38" s="70" t="s">
        <v>917</v>
      </c>
      <c r="M38" s="72">
        <v>360203200</v>
      </c>
      <c r="N38" s="97">
        <v>6</v>
      </c>
      <c r="O38" s="70" t="s">
        <v>2143</v>
      </c>
      <c r="P38" s="70" t="s">
        <v>1204</v>
      </c>
      <c r="Q38" s="75" t="s">
        <v>1204</v>
      </c>
      <c r="R38" s="70" t="s">
        <v>1186</v>
      </c>
      <c r="S38" s="76" t="s">
        <v>2143</v>
      </c>
      <c r="T38" s="76" t="s">
        <v>1204</v>
      </c>
      <c r="U38" s="77">
        <v>0</v>
      </c>
      <c r="V38" s="77">
        <v>0</v>
      </c>
      <c r="W38" s="77">
        <v>0</v>
      </c>
      <c r="X38" s="77">
        <v>0</v>
      </c>
      <c r="Y38" s="77">
        <v>0</v>
      </c>
      <c r="Z38" s="77">
        <v>0</v>
      </c>
      <c r="AA38" s="77">
        <v>0</v>
      </c>
      <c r="AB38" s="77">
        <v>0</v>
      </c>
      <c r="AC38" s="77">
        <v>0</v>
      </c>
      <c r="AD38" s="77">
        <v>0</v>
      </c>
      <c r="AE38" s="77">
        <v>0</v>
      </c>
      <c r="AF38" s="77">
        <v>0</v>
      </c>
      <c r="AG38" s="77">
        <v>0</v>
      </c>
      <c r="AH38" s="77">
        <v>0</v>
      </c>
      <c r="AI38" s="77">
        <v>0</v>
      </c>
      <c r="AJ38" s="77">
        <v>0</v>
      </c>
      <c r="AK38" s="77">
        <v>0</v>
      </c>
      <c r="AL38" s="77">
        <f t="shared" si="0"/>
        <v>0</v>
      </c>
    </row>
    <row r="39" spans="1:38" s="193" customFormat="1" ht="60" hidden="1" x14ac:dyDescent="0.25">
      <c r="A39" s="185" t="s">
        <v>376</v>
      </c>
      <c r="B39" s="186" t="s">
        <v>13</v>
      </c>
      <c r="C39" s="185" t="s">
        <v>14</v>
      </c>
      <c r="D39" s="185" t="s">
        <v>255</v>
      </c>
      <c r="E39" s="185" t="s">
        <v>296</v>
      </c>
      <c r="F39" s="185" t="s">
        <v>577</v>
      </c>
      <c r="G39" s="187">
        <v>3602</v>
      </c>
      <c r="H39" s="185" t="s">
        <v>201</v>
      </c>
      <c r="I39" s="185" t="s">
        <v>659</v>
      </c>
      <c r="J39" s="185" t="s">
        <v>921</v>
      </c>
      <c r="K39" s="187">
        <v>3602027</v>
      </c>
      <c r="L39" s="185" t="s">
        <v>922</v>
      </c>
      <c r="M39" s="187">
        <v>360202700</v>
      </c>
      <c r="N39" s="189">
        <v>1</v>
      </c>
      <c r="O39" s="185" t="s">
        <v>1918</v>
      </c>
      <c r="P39" s="185" t="s">
        <v>2146</v>
      </c>
      <c r="Q39" s="190" t="s">
        <v>2177</v>
      </c>
      <c r="R39" s="185" t="s">
        <v>1186</v>
      </c>
      <c r="S39" s="191" t="s">
        <v>1921</v>
      </c>
      <c r="T39" s="191" t="s">
        <v>1795</v>
      </c>
      <c r="U39" s="192">
        <v>16500000</v>
      </c>
      <c r="V39" s="192">
        <v>16500000</v>
      </c>
      <c r="W39" s="192">
        <v>0</v>
      </c>
      <c r="X39" s="192">
        <v>0</v>
      </c>
      <c r="Y39" s="192">
        <v>0</v>
      </c>
      <c r="Z39" s="192">
        <v>0</v>
      </c>
      <c r="AA39" s="192">
        <v>0</v>
      </c>
      <c r="AB39" s="192">
        <v>0</v>
      </c>
      <c r="AC39" s="192">
        <v>0</v>
      </c>
      <c r="AD39" s="192">
        <v>0</v>
      </c>
      <c r="AE39" s="192">
        <v>0</v>
      </c>
      <c r="AF39" s="192">
        <v>0</v>
      </c>
      <c r="AG39" s="192">
        <v>0</v>
      </c>
      <c r="AH39" s="192">
        <v>0</v>
      </c>
      <c r="AI39" s="192">
        <v>0</v>
      </c>
      <c r="AJ39" s="192">
        <v>0</v>
      </c>
      <c r="AK39" s="192">
        <v>0</v>
      </c>
      <c r="AL39" s="192">
        <f t="shared" si="0"/>
        <v>16500000</v>
      </c>
    </row>
    <row r="40" spans="1:38" s="193" customFormat="1" ht="60" hidden="1" x14ac:dyDescent="0.25">
      <c r="A40" s="185" t="s">
        <v>378</v>
      </c>
      <c r="B40" s="186" t="s">
        <v>13</v>
      </c>
      <c r="C40" s="185" t="s">
        <v>1204</v>
      </c>
      <c r="D40" s="185" t="s">
        <v>255</v>
      </c>
      <c r="E40" s="185" t="s">
        <v>296</v>
      </c>
      <c r="F40" s="185" t="s">
        <v>578</v>
      </c>
      <c r="G40" s="187">
        <v>3604</v>
      </c>
      <c r="H40" s="185" t="s">
        <v>201</v>
      </c>
      <c r="I40" s="185" t="s">
        <v>661</v>
      </c>
      <c r="J40" s="185" t="s">
        <v>923</v>
      </c>
      <c r="K40" s="187">
        <v>3604014</v>
      </c>
      <c r="L40" s="185" t="s">
        <v>924</v>
      </c>
      <c r="M40" s="187">
        <v>360401400</v>
      </c>
      <c r="N40" s="189">
        <v>0.5</v>
      </c>
      <c r="O40" s="185" t="s">
        <v>1918</v>
      </c>
      <c r="P40" s="185" t="s">
        <v>2146</v>
      </c>
      <c r="Q40" s="190" t="s">
        <v>2177</v>
      </c>
      <c r="R40" s="185" t="s">
        <v>1186</v>
      </c>
      <c r="S40" s="191" t="s">
        <v>1939</v>
      </c>
      <c r="T40" s="191" t="s">
        <v>1795</v>
      </c>
      <c r="U40" s="192">
        <v>16500000</v>
      </c>
      <c r="V40" s="192">
        <v>16500000</v>
      </c>
      <c r="W40" s="192">
        <v>0</v>
      </c>
      <c r="X40" s="192">
        <v>0</v>
      </c>
      <c r="Y40" s="192">
        <v>0</v>
      </c>
      <c r="Z40" s="192">
        <v>0</v>
      </c>
      <c r="AA40" s="192">
        <v>0</v>
      </c>
      <c r="AB40" s="192">
        <v>0</v>
      </c>
      <c r="AC40" s="192">
        <v>0</v>
      </c>
      <c r="AD40" s="192">
        <v>0</v>
      </c>
      <c r="AE40" s="192">
        <v>0</v>
      </c>
      <c r="AF40" s="192">
        <v>0</v>
      </c>
      <c r="AG40" s="192">
        <v>0</v>
      </c>
      <c r="AH40" s="192">
        <v>0</v>
      </c>
      <c r="AI40" s="192">
        <v>0</v>
      </c>
      <c r="AJ40" s="192">
        <v>0</v>
      </c>
      <c r="AK40" s="192">
        <v>0</v>
      </c>
      <c r="AL40" s="192">
        <f t="shared" si="0"/>
        <v>16500000</v>
      </c>
    </row>
    <row r="41" spans="1:38" s="193" customFormat="1" ht="36" hidden="1" x14ac:dyDescent="0.25">
      <c r="A41" s="185" t="s">
        <v>379</v>
      </c>
      <c r="B41" s="185" t="s">
        <v>7</v>
      </c>
      <c r="C41" s="185" t="s">
        <v>1204</v>
      </c>
      <c r="D41" s="185" t="s">
        <v>261</v>
      </c>
      <c r="E41" s="185" t="s">
        <v>251</v>
      </c>
      <c r="F41" s="185" t="s">
        <v>579</v>
      </c>
      <c r="G41" s="187" t="s">
        <v>596</v>
      </c>
      <c r="H41" s="185" t="s">
        <v>201</v>
      </c>
      <c r="I41" s="185" t="s">
        <v>662</v>
      </c>
      <c r="J41" s="185" t="s">
        <v>925</v>
      </c>
      <c r="K41" s="198" t="s">
        <v>926</v>
      </c>
      <c r="L41" s="185" t="s">
        <v>927</v>
      </c>
      <c r="M41" s="198" t="s">
        <v>928</v>
      </c>
      <c r="N41" s="199">
        <v>0.1</v>
      </c>
      <c r="O41" s="185" t="s">
        <v>1805</v>
      </c>
      <c r="P41" s="185" t="s">
        <v>1806</v>
      </c>
      <c r="Q41" s="190" t="s">
        <v>2177</v>
      </c>
      <c r="R41" s="185" t="s">
        <v>1208</v>
      </c>
      <c r="S41" s="191" t="s">
        <v>1808</v>
      </c>
      <c r="T41" s="191" t="s">
        <v>1809</v>
      </c>
      <c r="U41" s="192">
        <f>60000000+4000000</f>
        <v>64000000</v>
      </c>
      <c r="V41" s="192">
        <v>4000000</v>
      </c>
      <c r="W41" s="192">
        <v>60000000</v>
      </c>
      <c r="X41" s="192">
        <v>0</v>
      </c>
      <c r="Y41" s="192">
        <v>0</v>
      </c>
      <c r="Z41" s="192">
        <v>0</v>
      </c>
      <c r="AA41" s="192">
        <v>0</v>
      </c>
      <c r="AB41" s="192">
        <v>0</v>
      </c>
      <c r="AC41" s="192">
        <v>0</v>
      </c>
      <c r="AD41" s="192">
        <v>0</v>
      </c>
      <c r="AE41" s="192">
        <v>0</v>
      </c>
      <c r="AF41" s="192">
        <v>0</v>
      </c>
      <c r="AG41" s="192">
        <v>0</v>
      </c>
      <c r="AH41" s="192">
        <v>0</v>
      </c>
      <c r="AI41" s="192">
        <v>0</v>
      </c>
      <c r="AJ41" s="192">
        <v>0</v>
      </c>
      <c r="AK41" s="192">
        <v>0</v>
      </c>
      <c r="AL41" s="192">
        <f t="shared" ref="AL41:AL62" si="1">V41+W41+X41+Y41+Z41+AA41+AB41+AC41+AD41+AE41+AF41+AG41+AH41+AI41+AJ41+AK41</f>
        <v>64000000</v>
      </c>
    </row>
    <row r="42" spans="1:38" s="193" customFormat="1" ht="36" hidden="1" x14ac:dyDescent="0.25">
      <c r="A42" s="185" t="s">
        <v>382</v>
      </c>
      <c r="B42" s="185" t="s">
        <v>7</v>
      </c>
      <c r="C42" s="185" t="s">
        <v>14</v>
      </c>
      <c r="D42" s="185" t="s">
        <v>261</v>
      </c>
      <c r="E42" s="185" t="s">
        <v>251</v>
      </c>
      <c r="F42" s="185" t="s">
        <v>580</v>
      </c>
      <c r="G42" s="187" t="s">
        <v>597</v>
      </c>
      <c r="H42" s="185" t="s">
        <v>201</v>
      </c>
      <c r="I42" s="185" t="s">
        <v>665</v>
      </c>
      <c r="J42" s="185" t="s">
        <v>937</v>
      </c>
      <c r="K42" s="198" t="s">
        <v>938</v>
      </c>
      <c r="L42" s="185" t="s">
        <v>939</v>
      </c>
      <c r="M42" s="198" t="s">
        <v>940</v>
      </c>
      <c r="N42" s="199">
        <v>0.7</v>
      </c>
      <c r="O42" s="185" t="s">
        <v>1805</v>
      </c>
      <c r="P42" s="185" t="s">
        <v>1806</v>
      </c>
      <c r="Q42" s="190" t="s">
        <v>2177</v>
      </c>
      <c r="R42" s="185" t="s">
        <v>1223</v>
      </c>
      <c r="S42" s="191" t="s">
        <v>1811</v>
      </c>
      <c r="T42" s="191" t="s">
        <v>1795</v>
      </c>
      <c r="U42" s="192">
        <v>20000000</v>
      </c>
      <c r="V42" s="192">
        <v>20000000</v>
      </c>
      <c r="W42" s="192">
        <v>0</v>
      </c>
      <c r="X42" s="192">
        <v>0</v>
      </c>
      <c r="Y42" s="192">
        <v>0</v>
      </c>
      <c r="Z42" s="192">
        <v>0</v>
      </c>
      <c r="AA42" s="192">
        <v>0</v>
      </c>
      <c r="AB42" s="192">
        <v>0</v>
      </c>
      <c r="AC42" s="192">
        <v>0</v>
      </c>
      <c r="AD42" s="192">
        <v>0</v>
      </c>
      <c r="AE42" s="192">
        <v>0</v>
      </c>
      <c r="AF42" s="192">
        <v>0</v>
      </c>
      <c r="AG42" s="192">
        <v>0</v>
      </c>
      <c r="AH42" s="192">
        <v>0</v>
      </c>
      <c r="AI42" s="192">
        <v>0</v>
      </c>
      <c r="AJ42" s="192">
        <v>0</v>
      </c>
      <c r="AK42" s="192">
        <v>0</v>
      </c>
      <c r="AL42" s="192">
        <f t="shared" si="1"/>
        <v>20000000</v>
      </c>
    </row>
    <row r="43" spans="1:38" s="169" customFormat="1" ht="36" hidden="1" x14ac:dyDescent="0.25">
      <c r="A43" s="163" t="s">
        <v>384</v>
      </c>
      <c r="B43" s="163" t="s">
        <v>7</v>
      </c>
      <c r="C43" s="163" t="s">
        <v>1204</v>
      </c>
      <c r="D43" s="163" t="s">
        <v>261</v>
      </c>
      <c r="E43" s="163" t="s">
        <v>273</v>
      </c>
      <c r="F43" s="163" t="s">
        <v>25</v>
      </c>
      <c r="G43" s="165">
        <v>2101</v>
      </c>
      <c r="H43" s="163" t="s">
        <v>201</v>
      </c>
      <c r="I43" s="164" t="s">
        <v>1190</v>
      </c>
      <c r="J43" s="163" t="s">
        <v>26</v>
      </c>
      <c r="K43" s="165">
        <v>2101011</v>
      </c>
      <c r="L43" s="163" t="s">
        <v>27</v>
      </c>
      <c r="M43" s="165">
        <v>210101100</v>
      </c>
      <c r="N43" s="170">
        <v>1</v>
      </c>
      <c r="O43" s="164" t="s">
        <v>2143</v>
      </c>
      <c r="P43" s="215" t="s">
        <v>1204</v>
      </c>
      <c r="Q43" s="215" t="s">
        <v>1204</v>
      </c>
      <c r="R43" s="163" t="s">
        <v>1211</v>
      </c>
      <c r="S43" s="216" t="s">
        <v>2143</v>
      </c>
      <c r="T43" s="216" t="s">
        <v>1204</v>
      </c>
      <c r="U43" s="168">
        <v>0</v>
      </c>
      <c r="V43" s="168">
        <v>0</v>
      </c>
      <c r="W43" s="168">
        <v>0</v>
      </c>
      <c r="X43" s="168">
        <v>0</v>
      </c>
      <c r="Y43" s="168">
        <v>0</v>
      </c>
      <c r="Z43" s="168">
        <v>0</v>
      </c>
      <c r="AA43" s="168">
        <v>0</v>
      </c>
      <c r="AB43" s="168">
        <v>0</v>
      </c>
      <c r="AC43" s="168">
        <v>0</v>
      </c>
      <c r="AD43" s="168">
        <v>0</v>
      </c>
      <c r="AE43" s="168">
        <v>0</v>
      </c>
      <c r="AF43" s="168">
        <v>0</v>
      </c>
      <c r="AG43" s="168">
        <v>0</v>
      </c>
      <c r="AH43" s="168">
        <v>0</v>
      </c>
      <c r="AI43" s="168">
        <v>0</v>
      </c>
      <c r="AJ43" s="168">
        <v>0</v>
      </c>
      <c r="AK43" s="168">
        <v>0</v>
      </c>
      <c r="AL43" s="168">
        <f t="shared" si="1"/>
        <v>0</v>
      </c>
    </row>
    <row r="44" spans="1:38" s="193" customFormat="1" ht="48" hidden="1" x14ac:dyDescent="0.25">
      <c r="A44" s="185" t="s">
        <v>385</v>
      </c>
      <c r="B44" s="186" t="s">
        <v>7</v>
      </c>
      <c r="C44" s="185" t="s">
        <v>14</v>
      </c>
      <c r="D44" s="185" t="s">
        <v>261</v>
      </c>
      <c r="E44" s="186" t="s">
        <v>273</v>
      </c>
      <c r="F44" s="186" t="s">
        <v>581</v>
      </c>
      <c r="G44" s="187">
        <v>2102</v>
      </c>
      <c r="H44" s="188" t="s">
        <v>201</v>
      </c>
      <c r="I44" s="185" t="s">
        <v>667</v>
      </c>
      <c r="J44" s="185" t="s">
        <v>945</v>
      </c>
      <c r="K44" s="187">
        <v>2102069</v>
      </c>
      <c r="L44" s="185" t="s">
        <v>946</v>
      </c>
      <c r="M44" s="187">
        <v>210206900</v>
      </c>
      <c r="N44" s="200">
        <v>1</v>
      </c>
      <c r="O44" s="185" t="s">
        <v>1839</v>
      </c>
      <c r="P44" s="185" t="s">
        <v>1838</v>
      </c>
      <c r="Q44" s="190" t="s">
        <v>2177</v>
      </c>
      <c r="R44" s="185" t="s">
        <v>1211</v>
      </c>
      <c r="S44" s="191" t="s">
        <v>1841</v>
      </c>
      <c r="T44" s="191" t="s">
        <v>1842</v>
      </c>
      <c r="U44" s="192">
        <v>6500000000</v>
      </c>
      <c r="V44" s="192">
        <v>6500000000</v>
      </c>
      <c r="W44" s="192">
        <v>0</v>
      </c>
      <c r="X44" s="192">
        <v>0</v>
      </c>
      <c r="Y44" s="192">
        <v>0</v>
      </c>
      <c r="Z44" s="192">
        <v>0</v>
      </c>
      <c r="AA44" s="192">
        <v>0</v>
      </c>
      <c r="AB44" s="192">
        <v>0</v>
      </c>
      <c r="AC44" s="192">
        <v>0</v>
      </c>
      <c r="AD44" s="192">
        <v>0</v>
      </c>
      <c r="AE44" s="192">
        <v>0</v>
      </c>
      <c r="AF44" s="192">
        <v>0</v>
      </c>
      <c r="AG44" s="192">
        <v>0</v>
      </c>
      <c r="AH44" s="192">
        <v>0</v>
      </c>
      <c r="AI44" s="192">
        <v>0</v>
      </c>
      <c r="AJ44" s="192">
        <v>0</v>
      </c>
      <c r="AK44" s="192">
        <v>0</v>
      </c>
      <c r="AL44" s="192">
        <f t="shared" si="1"/>
        <v>6500000000</v>
      </c>
    </row>
    <row r="45" spans="1:38" s="169" customFormat="1" ht="48" hidden="1" x14ac:dyDescent="0.25">
      <c r="A45" s="163" t="s">
        <v>386</v>
      </c>
      <c r="B45" s="164" t="s">
        <v>7</v>
      </c>
      <c r="C45" s="163" t="s">
        <v>13</v>
      </c>
      <c r="D45" s="163" t="s">
        <v>261</v>
      </c>
      <c r="E45" s="164" t="s">
        <v>273</v>
      </c>
      <c r="F45" s="164" t="s">
        <v>581</v>
      </c>
      <c r="G45" s="165">
        <v>2102</v>
      </c>
      <c r="H45" s="171" t="s">
        <v>201</v>
      </c>
      <c r="I45" s="163" t="s">
        <v>668</v>
      </c>
      <c r="J45" s="163" t="s">
        <v>947</v>
      </c>
      <c r="K45" s="165">
        <v>2102062</v>
      </c>
      <c r="L45" s="163" t="s">
        <v>948</v>
      </c>
      <c r="M45" s="165">
        <v>210206200</v>
      </c>
      <c r="N45" s="170">
        <v>10</v>
      </c>
      <c r="O45" s="164" t="s">
        <v>2143</v>
      </c>
      <c r="P45" s="215" t="s">
        <v>1204</v>
      </c>
      <c r="Q45" s="215" t="s">
        <v>1204</v>
      </c>
      <c r="R45" s="163" t="s">
        <v>1211</v>
      </c>
      <c r="S45" s="216" t="s">
        <v>2143</v>
      </c>
      <c r="T45" s="216" t="s">
        <v>1204</v>
      </c>
      <c r="U45" s="168">
        <v>0</v>
      </c>
      <c r="V45" s="168">
        <v>0</v>
      </c>
      <c r="W45" s="168">
        <v>0</v>
      </c>
      <c r="X45" s="168">
        <v>0</v>
      </c>
      <c r="Y45" s="168">
        <v>0</v>
      </c>
      <c r="Z45" s="168">
        <v>0</v>
      </c>
      <c r="AA45" s="168">
        <v>0</v>
      </c>
      <c r="AB45" s="168">
        <v>0</v>
      </c>
      <c r="AC45" s="168">
        <v>0</v>
      </c>
      <c r="AD45" s="168">
        <v>0</v>
      </c>
      <c r="AE45" s="168">
        <v>0</v>
      </c>
      <c r="AF45" s="168">
        <v>0</v>
      </c>
      <c r="AG45" s="168">
        <v>0</v>
      </c>
      <c r="AH45" s="168">
        <v>0</v>
      </c>
      <c r="AI45" s="168">
        <v>0</v>
      </c>
      <c r="AJ45" s="168">
        <v>0</v>
      </c>
      <c r="AK45" s="168">
        <v>0</v>
      </c>
      <c r="AL45" s="168">
        <f t="shared" si="1"/>
        <v>0</v>
      </c>
    </row>
    <row r="46" spans="1:38" s="193" customFormat="1" ht="48" hidden="1" x14ac:dyDescent="0.25">
      <c r="A46" s="185" t="s">
        <v>390</v>
      </c>
      <c r="B46" s="186" t="s">
        <v>13</v>
      </c>
      <c r="C46" s="185" t="s">
        <v>1205</v>
      </c>
      <c r="D46" s="185" t="s">
        <v>261</v>
      </c>
      <c r="E46" s="185" t="s">
        <v>288</v>
      </c>
      <c r="F46" s="194" t="s">
        <v>28</v>
      </c>
      <c r="G46" s="187">
        <v>3202</v>
      </c>
      <c r="H46" s="185" t="s">
        <v>201</v>
      </c>
      <c r="I46" s="185" t="s">
        <v>671</v>
      </c>
      <c r="J46" s="185" t="s">
        <v>955</v>
      </c>
      <c r="K46" s="187">
        <v>3202006</v>
      </c>
      <c r="L46" s="185" t="s">
        <v>956</v>
      </c>
      <c r="M46" s="187" t="s">
        <v>957</v>
      </c>
      <c r="N46" s="201">
        <v>5000</v>
      </c>
      <c r="O46" s="185" t="s">
        <v>1309</v>
      </c>
      <c r="P46" s="185" t="s">
        <v>1310</v>
      </c>
      <c r="Q46" s="190" t="s">
        <v>2177</v>
      </c>
      <c r="R46" s="185" t="s">
        <v>1304</v>
      </c>
      <c r="S46" s="191" t="s">
        <v>172</v>
      </c>
      <c r="T46" s="191" t="s">
        <v>1795</v>
      </c>
      <c r="U46" s="192">
        <v>10000000</v>
      </c>
      <c r="V46" s="192">
        <v>10000000</v>
      </c>
      <c r="W46" s="192">
        <v>0</v>
      </c>
      <c r="X46" s="192">
        <v>0</v>
      </c>
      <c r="Y46" s="192">
        <v>0</v>
      </c>
      <c r="Z46" s="192">
        <v>0</v>
      </c>
      <c r="AA46" s="192">
        <v>0</v>
      </c>
      <c r="AB46" s="192">
        <v>0</v>
      </c>
      <c r="AC46" s="192">
        <v>0</v>
      </c>
      <c r="AD46" s="192">
        <v>0</v>
      </c>
      <c r="AE46" s="192">
        <v>0</v>
      </c>
      <c r="AF46" s="192">
        <v>0</v>
      </c>
      <c r="AG46" s="192">
        <v>0</v>
      </c>
      <c r="AH46" s="192">
        <v>0</v>
      </c>
      <c r="AI46" s="192">
        <v>0</v>
      </c>
      <c r="AJ46" s="192">
        <v>0</v>
      </c>
      <c r="AK46" s="192">
        <v>0</v>
      </c>
      <c r="AL46" s="192">
        <f t="shared" si="1"/>
        <v>10000000</v>
      </c>
    </row>
    <row r="47" spans="1:38" s="193" customFormat="1" ht="48" hidden="1" x14ac:dyDescent="0.25">
      <c r="A47" s="185" t="s">
        <v>391</v>
      </c>
      <c r="B47" s="186" t="s">
        <v>13</v>
      </c>
      <c r="C47" s="185" t="s">
        <v>7</v>
      </c>
      <c r="D47" s="185" t="s">
        <v>261</v>
      </c>
      <c r="E47" s="185" t="s">
        <v>288</v>
      </c>
      <c r="F47" s="194" t="s">
        <v>28</v>
      </c>
      <c r="G47" s="187">
        <v>3202</v>
      </c>
      <c r="H47" s="185" t="s">
        <v>201</v>
      </c>
      <c r="I47" s="185" t="s">
        <v>1311</v>
      </c>
      <c r="J47" s="185" t="s">
        <v>958</v>
      </c>
      <c r="K47" s="187">
        <v>3202037</v>
      </c>
      <c r="L47" s="185" t="s">
        <v>959</v>
      </c>
      <c r="M47" s="187">
        <v>320203700</v>
      </c>
      <c r="N47" s="201">
        <v>10</v>
      </c>
      <c r="O47" s="185" t="s">
        <v>1309</v>
      </c>
      <c r="P47" s="185" t="s">
        <v>1310</v>
      </c>
      <c r="Q47" s="190" t="s">
        <v>2177</v>
      </c>
      <c r="R47" s="185" t="s">
        <v>1304</v>
      </c>
      <c r="S47" s="191" t="s">
        <v>173</v>
      </c>
      <c r="T47" s="191" t="s">
        <v>1795</v>
      </c>
      <c r="U47" s="192">
        <v>10000000</v>
      </c>
      <c r="V47" s="192">
        <v>10000000</v>
      </c>
      <c r="W47" s="192">
        <v>0</v>
      </c>
      <c r="X47" s="192">
        <v>0</v>
      </c>
      <c r="Y47" s="192">
        <v>0</v>
      </c>
      <c r="Z47" s="192">
        <v>0</v>
      </c>
      <c r="AA47" s="192">
        <v>0</v>
      </c>
      <c r="AB47" s="192">
        <v>0</v>
      </c>
      <c r="AC47" s="192">
        <v>0</v>
      </c>
      <c r="AD47" s="192">
        <v>0</v>
      </c>
      <c r="AE47" s="192">
        <v>0</v>
      </c>
      <c r="AF47" s="192">
        <v>0</v>
      </c>
      <c r="AG47" s="192">
        <v>0</v>
      </c>
      <c r="AH47" s="192">
        <v>0</v>
      </c>
      <c r="AI47" s="192">
        <v>0</v>
      </c>
      <c r="AJ47" s="192">
        <v>0</v>
      </c>
      <c r="AK47" s="192">
        <v>0</v>
      </c>
      <c r="AL47" s="192">
        <f t="shared" si="1"/>
        <v>10000000</v>
      </c>
    </row>
    <row r="48" spans="1:38" s="193" customFormat="1" ht="60" hidden="1" x14ac:dyDescent="0.25">
      <c r="A48" s="185" t="s">
        <v>392</v>
      </c>
      <c r="B48" s="186" t="s">
        <v>13</v>
      </c>
      <c r="C48" s="185" t="s">
        <v>7</v>
      </c>
      <c r="D48" s="185" t="s">
        <v>261</v>
      </c>
      <c r="E48" s="185" t="s">
        <v>288</v>
      </c>
      <c r="F48" s="194" t="s">
        <v>28</v>
      </c>
      <c r="G48" s="187">
        <v>3202</v>
      </c>
      <c r="H48" s="185" t="s">
        <v>201</v>
      </c>
      <c r="I48" s="185" t="s">
        <v>672</v>
      </c>
      <c r="J48" s="185" t="s">
        <v>960</v>
      </c>
      <c r="K48" s="187">
        <v>3202050</v>
      </c>
      <c r="L48" s="185" t="s">
        <v>961</v>
      </c>
      <c r="M48" s="187">
        <v>320305000</v>
      </c>
      <c r="N48" s="201">
        <v>10</v>
      </c>
      <c r="O48" s="185" t="s">
        <v>1309</v>
      </c>
      <c r="P48" s="185" t="s">
        <v>1310</v>
      </c>
      <c r="Q48" s="190" t="s">
        <v>2177</v>
      </c>
      <c r="R48" s="185" t="s">
        <v>1304</v>
      </c>
      <c r="S48" s="191" t="s">
        <v>1884</v>
      </c>
      <c r="T48" s="191" t="s">
        <v>1795</v>
      </c>
      <c r="U48" s="192">
        <v>190000000</v>
      </c>
      <c r="V48" s="192">
        <v>190000000</v>
      </c>
      <c r="W48" s="192">
        <v>0</v>
      </c>
      <c r="X48" s="192">
        <v>0</v>
      </c>
      <c r="Y48" s="192">
        <v>0</v>
      </c>
      <c r="Z48" s="192">
        <v>0</v>
      </c>
      <c r="AA48" s="192">
        <v>0</v>
      </c>
      <c r="AB48" s="192">
        <v>0</v>
      </c>
      <c r="AC48" s="192">
        <v>0</v>
      </c>
      <c r="AD48" s="192">
        <v>0</v>
      </c>
      <c r="AE48" s="192">
        <v>0</v>
      </c>
      <c r="AF48" s="192">
        <v>0</v>
      </c>
      <c r="AG48" s="192">
        <v>0</v>
      </c>
      <c r="AH48" s="192">
        <v>0</v>
      </c>
      <c r="AI48" s="192">
        <v>0</v>
      </c>
      <c r="AJ48" s="192">
        <v>0</v>
      </c>
      <c r="AK48" s="192">
        <v>0</v>
      </c>
      <c r="AL48" s="192">
        <f t="shared" si="1"/>
        <v>190000000</v>
      </c>
    </row>
    <row r="49" spans="1:38" s="193" customFormat="1" ht="48" hidden="1" x14ac:dyDescent="0.25">
      <c r="A49" s="185" t="s">
        <v>395</v>
      </c>
      <c r="B49" s="186" t="s">
        <v>13</v>
      </c>
      <c r="C49" s="185" t="s">
        <v>1204</v>
      </c>
      <c r="D49" s="185" t="s">
        <v>261</v>
      </c>
      <c r="E49" s="185" t="s">
        <v>288</v>
      </c>
      <c r="F49" s="185" t="s">
        <v>584</v>
      </c>
      <c r="G49" s="187">
        <v>3206</v>
      </c>
      <c r="H49" s="185" t="s">
        <v>201</v>
      </c>
      <c r="I49" s="185" t="s">
        <v>674</v>
      </c>
      <c r="J49" s="185" t="s">
        <v>966</v>
      </c>
      <c r="K49" s="187">
        <v>3208006</v>
      </c>
      <c r="L49" s="185" t="s">
        <v>967</v>
      </c>
      <c r="M49" s="187">
        <v>320800600</v>
      </c>
      <c r="N49" s="201">
        <v>1</v>
      </c>
      <c r="O49" s="185" t="s">
        <v>1309</v>
      </c>
      <c r="P49" s="185" t="s">
        <v>1310</v>
      </c>
      <c r="Q49" s="190" t="s">
        <v>2177</v>
      </c>
      <c r="R49" s="185" t="s">
        <v>1304</v>
      </c>
      <c r="S49" s="191" t="s">
        <v>2106</v>
      </c>
      <c r="T49" s="191" t="s">
        <v>2107</v>
      </c>
      <c r="U49" s="192">
        <f>6000000</f>
        <v>6000000</v>
      </c>
      <c r="V49" s="192">
        <v>6000000</v>
      </c>
      <c r="W49" s="192">
        <v>0</v>
      </c>
      <c r="X49" s="192">
        <v>0</v>
      </c>
      <c r="Y49" s="192">
        <v>0</v>
      </c>
      <c r="Z49" s="192">
        <v>0</v>
      </c>
      <c r="AA49" s="192">
        <v>0</v>
      </c>
      <c r="AB49" s="192">
        <v>0</v>
      </c>
      <c r="AC49" s="192">
        <v>0</v>
      </c>
      <c r="AD49" s="192">
        <v>0</v>
      </c>
      <c r="AE49" s="192">
        <v>0</v>
      </c>
      <c r="AF49" s="192">
        <v>0</v>
      </c>
      <c r="AG49" s="192">
        <v>0</v>
      </c>
      <c r="AH49" s="192">
        <v>0</v>
      </c>
      <c r="AI49" s="192">
        <v>0</v>
      </c>
      <c r="AJ49" s="192">
        <v>0</v>
      </c>
      <c r="AK49" s="192">
        <v>0</v>
      </c>
      <c r="AL49" s="192">
        <f t="shared" ref="AL49:AL56" si="2">V49+W49+X49+Y49+Z49+AA49+AB49+AC49+AD49+AE49+AF49+AG49+AH49+AI49+AJ49+AK49</f>
        <v>6000000</v>
      </c>
    </row>
    <row r="50" spans="1:38" s="193" customFormat="1" ht="48" hidden="1" x14ac:dyDescent="0.25">
      <c r="A50" s="185" t="s">
        <v>397</v>
      </c>
      <c r="B50" s="185" t="s">
        <v>7</v>
      </c>
      <c r="C50" s="185" t="s">
        <v>1204</v>
      </c>
      <c r="D50" s="185" t="s">
        <v>261</v>
      </c>
      <c r="E50" s="186" t="s">
        <v>300</v>
      </c>
      <c r="F50" s="194" t="s">
        <v>16</v>
      </c>
      <c r="G50" s="187">
        <v>4001</v>
      </c>
      <c r="H50" s="185" t="s">
        <v>201</v>
      </c>
      <c r="I50" s="185" t="s">
        <v>676</v>
      </c>
      <c r="J50" s="185" t="s">
        <v>17</v>
      </c>
      <c r="K50" s="187">
        <v>4001001</v>
      </c>
      <c r="L50" s="185" t="s">
        <v>18</v>
      </c>
      <c r="M50" s="187">
        <v>400100101</v>
      </c>
      <c r="N50" s="189">
        <v>0.3</v>
      </c>
      <c r="O50" s="185" t="s">
        <v>2093</v>
      </c>
      <c r="P50" s="185" t="s">
        <v>2092</v>
      </c>
      <c r="Q50" s="190" t="s">
        <v>2177</v>
      </c>
      <c r="R50" s="185" t="s">
        <v>1944</v>
      </c>
      <c r="S50" s="191" t="s">
        <v>2104</v>
      </c>
      <c r="T50" s="191" t="s">
        <v>2107</v>
      </c>
      <c r="U50" s="192">
        <f>115500000</f>
        <v>115500000</v>
      </c>
      <c r="V50" s="192">
        <v>115500000</v>
      </c>
      <c r="W50" s="192">
        <v>0</v>
      </c>
      <c r="X50" s="192">
        <v>0</v>
      </c>
      <c r="Y50" s="192">
        <v>0</v>
      </c>
      <c r="Z50" s="192">
        <v>0</v>
      </c>
      <c r="AA50" s="192">
        <v>0</v>
      </c>
      <c r="AB50" s="192">
        <v>0</v>
      </c>
      <c r="AC50" s="192">
        <v>0</v>
      </c>
      <c r="AD50" s="192">
        <v>0</v>
      </c>
      <c r="AE50" s="192">
        <v>0</v>
      </c>
      <c r="AF50" s="192">
        <v>0</v>
      </c>
      <c r="AG50" s="192">
        <v>0</v>
      </c>
      <c r="AH50" s="192">
        <v>0</v>
      </c>
      <c r="AI50" s="192">
        <v>0</v>
      </c>
      <c r="AJ50" s="192">
        <v>0</v>
      </c>
      <c r="AK50" s="192">
        <v>0</v>
      </c>
      <c r="AL50" s="192">
        <f t="shared" si="2"/>
        <v>115500000</v>
      </c>
    </row>
    <row r="51" spans="1:38" s="193" customFormat="1" ht="48" hidden="1" x14ac:dyDescent="0.25">
      <c r="A51" s="185" t="s">
        <v>398</v>
      </c>
      <c r="B51" s="185" t="s">
        <v>7</v>
      </c>
      <c r="C51" s="185" t="s">
        <v>1204</v>
      </c>
      <c r="D51" s="185" t="s">
        <v>261</v>
      </c>
      <c r="E51" s="186" t="s">
        <v>300</v>
      </c>
      <c r="F51" s="194" t="s">
        <v>16</v>
      </c>
      <c r="G51" s="187">
        <v>4001</v>
      </c>
      <c r="H51" s="185" t="s">
        <v>201</v>
      </c>
      <c r="I51" s="185" t="s">
        <v>677</v>
      </c>
      <c r="J51" s="185" t="s">
        <v>970</v>
      </c>
      <c r="K51" s="187">
        <v>4001007</v>
      </c>
      <c r="L51" s="185" t="s">
        <v>971</v>
      </c>
      <c r="M51" s="187">
        <v>400100700</v>
      </c>
      <c r="N51" s="189">
        <v>250</v>
      </c>
      <c r="O51" s="185" t="s">
        <v>2093</v>
      </c>
      <c r="P51" s="185" t="s">
        <v>2092</v>
      </c>
      <c r="Q51" s="190" t="s">
        <v>2177</v>
      </c>
      <c r="R51" s="185" t="s">
        <v>1944</v>
      </c>
      <c r="S51" s="191" t="s">
        <v>2105</v>
      </c>
      <c r="T51" s="191" t="s">
        <v>2107</v>
      </c>
      <c r="U51" s="192">
        <f>137500000</f>
        <v>137500000</v>
      </c>
      <c r="V51" s="192">
        <v>137500000</v>
      </c>
      <c r="W51" s="192">
        <v>0</v>
      </c>
      <c r="X51" s="192">
        <v>0</v>
      </c>
      <c r="Y51" s="192">
        <v>0</v>
      </c>
      <c r="Z51" s="192">
        <v>0</v>
      </c>
      <c r="AA51" s="192">
        <v>0</v>
      </c>
      <c r="AB51" s="192">
        <v>0</v>
      </c>
      <c r="AC51" s="192">
        <v>0</v>
      </c>
      <c r="AD51" s="192">
        <v>0</v>
      </c>
      <c r="AE51" s="192">
        <v>0</v>
      </c>
      <c r="AF51" s="192">
        <v>0</v>
      </c>
      <c r="AG51" s="192">
        <v>0</v>
      </c>
      <c r="AH51" s="192">
        <v>0</v>
      </c>
      <c r="AI51" s="192">
        <v>0</v>
      </c>
      <c r="AJ51" s="192">
        <v>0</v>
      </c>
      <c r="AK51" s="192">
        <v>0</v>
      </c>
      <c r="AL51" s="192">
        <f t="shared" si="2"/>
        <v>137500000</v>
      </c>
    </row>
    <row r="52" spans="1:38" s="169" customFormat="1" ht="48" hidden="1" x14ac:dyDescent="0.25">
      <c r="A52" s="163" t="s">
        <v>400</v>
      </c>
      <c r="B52" s="163" t="s">
        <v>7</v>
      </c>
      <c r="C52" s="163" t="s">
        <v>1204</v>
      </c>
      <c r="D52" s="163" t="s">
        <v>261</v>
      </c>
      <c r="E52" s="164" t="s">
        <v>300</v>
      </c>
      <c r="F52" s="164" t="s">
        <v>16</v>
      </c>
      <c r="G52" s="165">
        <v>4001</v>
      </c>
      <c r="H52" s="163" t="s">
        <v>201</v>
      </c>
      <c r="I52" s="163" t="s">
        <v>679</v>
      </c>
      <c r="J52" s="163" t="s">
        <v>974</v>
      </c>
      <c r="K52" s="165">
        <v>4001032</v>
      </c>
      <c r="L52" s="163" t="s">
        <v>975</v>
      </c>
      <c r="M52" s="165">
        <v>400103200</v>
      </c>
      <c r="N52" s="170">
        <v>100</v>
      </c>
      <c r="O52" s="164" t="s">
        <v>2143</v>
      </c>
      <c r="P52" s="215" t="s">
        <v>1204</v>
      </c>
      <c r="Q52" s="215" t="s">
        <v>1204</v>
      </c>
      <c r="R52" s="163" t="s">
        <v>1211</v>
      </c>
      <c r="S52" s="216" t="s">
        <v>2143</v>
      </c>
      <c r="T52" s="216" t="s">
        <v>1204</v>
      </c>
      <c r="U52" s="168">
        <v>0</v>
      </c>
      <c r="V52" s="168">
        <v>0</v>
      </c>
      <c r="W52" s="168">
        <v>0</v>
      </c>
      <c r="X52" s="168">
        <v>0</v>
      </c>
      <c r="Y52" s="168">
        <v>0</v>
      </c>
      <c r="Z52" s="168">
        <v>0</v>
      </c>
      <c r="AA52" s="168">
        <v>0</v>
      </c>
      <c r="AB52" s="168">
        <v>0</v>
      </c>
      <c r="AC52" s="168">
        <v>0</v>
      </c>
      <c r="AD52" s="168">
        <v>0</v>
      </c>
      <c r="AE52" s="168">
        <v>0</v>
      </c>
      <c r="AF52" s="168">
        <v>0</v>
      </c>
      <c r="AG52" s="168">
        <v>0</v>
      </c>
      <c r="AH52" s="168">
        <v>0</v>
      </c>
      <c r="AI52" s="168">
        <v>0</v>
      </c>
      <c r="AJ52" s="168">
        <v>0</v>
      </c>
      <c r="AK52" s="168">
        <v>0</v>
      </c>
      <c r="AL52" s="168">
        <f t="shared" si="2"/>
        <v>0</v>
      </c>
    </row>
    <row r="53" spans="1:38" s="169" customFormat="1" ht="24" hidden="1" x14ac:dyDescent="0.25">
      <c r="A53" s="163" t="s">
        <v>402</v>
      </c>
      <c r="B53" s="163" t="s">
        <v>7</v>
      </c>
      <c r="C53" s="163" t="s">
        <v>1204</v>
      </c>
      <c r="D53" s="163" t="s">
        <v>261</v>
      </c>
      <c r="E53" s="164" t="s">
        <v>300</v>
      </c>
      <c r="F53" s="166" t="s">
        <v>585</v>
      </c>
      <c r="G53" s="165">
        <v>4002</v>
      </c>
      <c r="H53" s="163" t="s">
        <v>201</v>
      </c>
      <c r="I53" s="163" t="s">
        <v>681</v>
      </c>
      <c r="J53" s="163" t="s">
        <v>976</v>
      </c>
      <c r="K53" s="165">
        <v>4002016</v>
      </c>
      <c r="L53" s="163" t="s">
        <v>977</v>
      </c>
      <c r="M53" s="165">
        <v>400201600</v>
      </c>
      <c r="N53" s="170">
        <v>0.4</v>
      </c>
      <c r="O53" s="164" t="s">
        <v>2143</v>
      </c>
      <c r="P53" s="215" t="s">
        <v>1204</v>
      </c>
      <c r="Q53" s="215" t="s">
        <v>1204</v>
      </c>
      <c r="R53" s="163" t="s">
        <v>1209</v>
      </c>
      <c r="S53" s="216" t="s">
        <v>2143</v>
      </c>
      <c r="T53" s="216" t="s">
        <v>1204</v>
      </c>
      <c r="U53" s="168">
        <v>0</v>
      </c>
      <c r="V53" s="168">
        <v>0</v>
      </c>
      <c r="W53" s="168">
        <v>0</v>
      </c>
      <c r="X53" s="168">
        <v>0</v>
      </c>
      <c r="Y53" s="168">
        <v>0</v>
      </c>
      <c r="Z53" s="168">
        <v>0</v>
      </c>
      <c r="AA53" s="168">
        <v>0</v>
      </c>
      <c r="AB53" s="168">
        <v>0</v>
      </c>
      <c r="AC53" s="168">
        <v>0</v>
      </c>
      <c r="AD53" s="168">
        <v>0</v>
      </c>
      <c r="AE53" s="168">
        <v>0</v>
      </c>
      <c r="AF53" s="168">
        <v>0</v>
      </c>
      <c r="AG53" s="168">
        <v>0</v>
      </c>
      <c r="AH53" s="168">
        <v>0</v>
      </c>
      <c r="AI53" s="168">
        <v>0</v>
      </c>
      <c r="AJ53" s="168">
        <v>0</v>
      </c>
      <c r="AK53" s="168">
        <v>0</v>
      </c>
      <c r="AL53" s="168">
        <f t="shared" si="2"/>
        <v>0</v>
      </c>
    </row>
    <row r="54" spans="1:38" s="193" customFormat="1" ht="48" hidden="1" x14ac:dyDescent="0.25">
      <c r="A54" s="185" t="s">
        <v>405</v>
      </c>
      <c r="B54" s="185" t="s">
        <v>7</v>
      </c>
      <c r="C54" s="185" t="s">
        <v>1204</v>
      </c>
      <c r="D54" s="185" t="s">
        <v>261</v>
      </c>
      <c r="E54" s="186" t="s">
        <v>300</v>
      </c>
      <c r="F54" s="194" t="s">
        <v>585</v>
      </c>
      <c r="G54" s="187">
        <v>4002</v>
      </c>
      <c r="H54" s="185" t="s">
        <v>201</v>
      </c>
      <c r="I54" s="194" t="s">
        <v>684</v>
      </c>
      <c r="J54" s="185" t="s">
        <v>981</v>
      </c>
      <c r="K54" s="187">
        <v>4002020</v>
      </c>
      <c r="L54" s="185" t="s">
        <v>982</v>
      </c>
      <c r="M54" s="187">
        <v>400202000</v>
      </c>
      <c r="N54" s="189">
        <v>1</v>
      </c>
      <c r="O54" s="185" t="s">
        <v>2093</v>
      </c>
      <c r="P54" s="185" t="s">
        <v>2092</v>
      </c>
      <c r="Q54" s="190" t="s">
        <v>2177</v>
      </c>
      <c r="R54" s="185" t="s">
        <v>1211</v>
      </c>
      <c r="S54" s="191" t="s">
        <v>180</v>
      </c>
      <c r="T54" s="191" t="s">
        <v>1795</v>
      </c>
      <c r="U54" s="192">
        <v>110000000</v>
      </c>
      <c r="V54" s="192">
        <v>110000000</v>
      </c>
      <c r="W54" s="192">
        <v>0</v>
      </c>
      <c r="X54" s="192">
        <v>0</v>
      </c>
      <c r="Y54" s="192">
        <v>0</v>
      </c>
      <c r="Z54" s="192">
        <v>0</v>
      </c>
      <c r="AA54" s="192">
        <v>0</v>
      </c>
      <c r="AB54" s="192">
        <v>0</v>
      </c>
      <c r="AC54" s="192">
        <v>0</v>
      </c>
      <c r="AD54" s="192">
        <v>0</v>
      </c>
      <c r="AE54" s="192">
        <v>0</v>
      </c>
      <c r="AF54" s="192">
        <v>0</v>
      </c>
      <c r="AG54" s="192">
        <v>0</v>
      </c>
      <c r="AH54" s="192">
        <v>0</v>
      </c>
      <c r="AI54" s="192">
        <v>0</v>
      </c>
      <c r="AJ54" s="192">
        <v>0</v>
      </c>
      <c r="AK54" s="192">
        <v>0</v>
      </c>
      <c r="AL54" s="192">
        <f t="shared" si="2"/>
        <v>110000000</v>
      </c>
    </row>
    <row r="55" spans="1:38" s="193" customFormat="1" ht="48" hidden="1" x14ac:dyDescent="0.25">
      <c r="A55" s="185" t="s">
        <v>406</v>
      </c>
      <c r="B55" s="185" t="s">
        <v>7</v>
      </c>
      <c r="C55" s="185" t="s">
        <v>1204</v>
      </c>
      <c r="D55" s="185" t="s">
        <v>261</v>
      </c>
      <c r="E55" s="186" t="s">
        <v>300</v>
      </c>
      <c r="F55" s="194" t="s">
        <v>585</v>
      </c>
      <c r="G55" s="187">
        <v>4002</v>
      </c>
      <c r="H55" s="185" t="s">
        <v>201</v>
      </c>
      <c r="I55" s="194" t="s">
        <v>685</v>
      </c>
      <c r="J55" s="185" t="s">
        <v>983</v>
      </c>
      <c r="K55" s="187">
        <v>4002026</v>
      </c>
      <c r="L55" s="185" t="s">
        <v>984</v>
      </c>
      <c r="M55" s="187">
        <v>400202600</v>
      </c>
      <c r="N55" s="189">
        <v>1</v>
      </c>
      <c r="O55" s="185" t="s">
        <v>2093</v>
      </c>
      <c r="P55" s="185" t="s">
        <v>2092</v>
      </c>
      <c r="Q55" s="190" t="s">
        <v>2177</v>
      </c>
      <c r="R55" s="185" t="s">
        <v>1211</v>
      </c>
      <c r="S55" s="191" t="s">
        <v>209</v>
      </c>
      <c r="T55" s="191" t="s">
        <v>1795</v>
      </c>
      <c r="U55" s="192">
        <v>55000000</v>
      </c>
      <c r="V55" s="192">
        <v>55000000</v>
      </c>
      <c r="W55" s="192">
        <v>0</v>
      </c>
      <c r="X55" s="192">
        <v>0</v>
      </c>
      <c r="Y55" s="192">
        <v>0</v>
      </c>
      <c r="Z55" s="192">
        <v>0</v>
      </c>
      <c r="AA55" s="192">
        <v>0</v>
      </c>
      <c r="AB55" s="192">
        <v>0</v>
      </c>
      <c r="AC55" s="192">
        <v>0</v>
      </c>
      <c r="AD55" s="192">
        <v>0</v>
      </c>
      <c r="AE55" s="192">
        <v>0</v>
      </c>
      <c r="AF55" s="192">
        <v>0</v>
      </c>
      <c r="AG55" s="192">
        <v>0</v>
      </c>
      <c r="AH55" s="192">
        <v>0</v>
      </c>
      <c r="AI55" s="192">
        <v>0</v>
      </c>
      <c r="AJ55" s="192">
        <v>0</v>
      </c>
      <c r="AK55" s="192">
        <v>0</v>
      </c>
      <c r="AL55" s="192">
        <f t="shared" si="2"/>
        <v>55000000</v>
      </c>
    </row>
    <row r="56" spans="1:38" s="193" customFormat="1" ht="48" hidden="1" x14ac:dyDescent="0.25">
      <c r="A56" s="185" t="s">
        <v>407</v>
      </c>
      <c r="B56" s="185" t="s">
        <v>14</v>
      </c>
      <c r="C56" s="185" t="s">
        <v>7</v>
      </c>
      <c r="D56" s="185" t="s">
        <v>261</v>
      </c>
      <c r="E56" s="186" t="s">
        <v>300</v>
      </c>
      <c r="F56" s="185" t="s">
        <v>585</v>
      </c>
      <c r="G56" s="187">
        <v>4002</v>
      </c>
      <c r="H56" s="185" t="s">
        <v>201</v>
      </c>
      <c r="I56" s="185" t="s">
        <v>686</v>
      </c>
      <c r="J56" s="185" t="s">
        <v>985</v>
      </c>
      <c r="K56" s="187">
        <v>4002038</v>
      </c>
      <c r="L56" s="185" t="s">
        <v>986</v>
      </c>
      <c r="M56" s="187">
        <v>400203800</v>
      </c>
      <c r="N56" s="202">
        <v>1</v>
      </c>
      <c r="O56" s="185" t="s">
        <v>2093</v>
      </c>
      <c r="P56" s="185" t="s">
        <v>2092</v>
      </c>
      <c r="Q56" s="190" t="s">
        <v>2177</v>
      </c>
      <c r="R56" s="185" t="s">
        <v>262</v>
      </c>
      <c r="S56" s="191" t="s">
        <v>1950</v>
      </c>
      <c r="T56" s="191" t="s">
        <v>1802</v>
      </c>
      <c r="U56" s="192">
        <f>40000000+60000000</f>
        <v>100000000</v>
      </c>
      <c r="V56" s="192">
        <v>40000000</v>
      </c>
      <c r="W56" s="192">
        <v>0</v>
      </c>
      <c r="X56" s="192">
        <v>0</v>
      </c>
      <c r="Y56" s="192">
        <v>0</v>
      </c>
      <c r="Z56" s="192">
        <v>0</v>
      </c>
      <c r="AA56" s="192">
        <v>0</v>
      </c>
      <c r="AB56" s="192">
        <v>0</v>
      </c>
      <c r="AC56" s="192">
        <v>60000000</v>
      </c>
      <c r="AD56" s="192">
        <v>0</v>
      </c>
      <c r="AE56" s="192">
        <v>0</v>
      </c>
      <c r="AF56" s="192">
        <v>0</v>
      </c>
      <c r="AG56" s="192">
        <v>0</v>
      </c>
      <c r="AH56" s="192">
        <v>0</v>
      </c>
      <c r="AI56" s="192">
        <v>0</v>
      </c>
      <c r="AJ56" s="192">
        <v>0</v>
      </c>
      <c r="AK56" s="192">
        <v>0</v>
      </c>
      <c r="AL56" s="192">
        <f t="shared" si="2"/>
        <v>100000000</v>
      </c>
    </row>
    <row r="57" spans="1:38" s="183" customFormat="1" ht="36" hidden="1" x14ac:dyDescent="0.25">
      <c r="A57" s="177" t="s">
        <v>410</v>
      </c>
      <c r="B57" s="177" t="s">
        <v>7</v>
      </c>
      <c r="C57" s="177" t="s">
        <v>1204</v>
      </c>
      <c r="D57" s="177" t="s">
        <v>261</v>
      </c>
      <c r="E57" s="178" t="s">
        <v>300</v>
      </c>
      <c r="F57" s="178" t="s">
        <v>20</v>
      </c>
      <c r="G57" s="179">
        <v>4003</v>
      </c>
      <c r="H57" s="177" t="s">
        <v>201</v>
      </c>
      <c r="I57" s="177" t="s">
        <v>689</v>
      </c>
      <c r="J57" s="178" t="s">
        <v>989</v>
      </c>
      <c r="K57" s="184">
        <v>4003015</v>
      </c>
      <c r="L57" s="178" t="s">
        <v>991</v>
      </c>
      <c r="M57" s="184">
        <v>400301504</v>
      </c>
      <c r="N57" s="181">
        <v>2700</v>
      </c>
      <c r="O57" s="177" t="s">
        <v>2133</v>
      </c>
      <c r="P57" s="177" t="s">
        <v>2134</v>
      </c>
      <c r="Q57" s="217">
        <v>2024686550041</v>
      </c>
      <c r="R57" s="177" t="s">
        <v>1211</v>
      </c>
      <c r="S57" s="218" t="s">
        <v>178</v>
      </c>
      <c r="T57" s="218" t="s">
        <v>178</v>
      </c>
      <c r="U57" s="182">
        <f>8614781912.32/2</f>
        <v>4307390956.1599998</v>
      </c>
      <c r="V57" s="182">
        <v>0</v>
      </c>
      <c r="W57" s="182">
        <v>0</v>
      </c>
      <c r="X57" s="182">
        <v>0</v>
      </c>
      <c r="Y57" s="182">
        <v>0</v>
      </c>
      <c r="Z57" s="182">
        <v>0</v>
      </c>
      <c r="AA57" s="182">
        <v>0</v>
      </c>
      <c r="AB57" s="182">
        <v>0</v>
      </c>
      <c r="AC57" s="182">
        <v>0</v>
      </c>
      <c r="AD57" s="182">
        <v>0</v>
      </c>
      <c r="AE57" s="182">
        <v>0</v>
      </c>
      <c r="AF57" s="182">
        <v>0</v>
      </c>
      <c r="AG57" s="182">
        <v>0</v>
      </c>
      <c r="AH57" s="182">
        <f>8614781912.32/2</f>
        <v>4307390956.1599998</v>
      </c>
      <c r="AI57" s="182">
        <v>0</v>
      </c>
      <c r="AJ57" s="182">
        <v>0</v>
      </c>
      <c r="AK57" s="182">
        <v>0</v>
      </c>
      <c r="AL57" s="182">
        <v>0</v>
      </c>
    </row>
    <row r="58" spans="1:38" s="183" customFormat="1" ht="36" hidden="1" x14ac:dyDescent="0.25">
      <c r="A58" s="177" t="s">
        <v>410</v>
      </c>
      <c r="B58" s="177" t="s">
        <v>7</v>
      </c>
      <c r="C58" s="177" t="s">
        <v>1204</v>
      </c>
      <c r="D58" s="177" t="s">
        <v>261</v>
      </c>
      <c r="E58" s="178" t="s">
        <v>300</v>
      </c>
      <c r="F58" s="178" t="s">
        <v>20</v>
      </c>
      <c r="G58" s="179">
        <v>4003</v>
      </c>
      <c r="H58" s="177" t="s">
        <v>201</v>
      </c>
      <c r="I58" s="177" t="s">
        <v>689</v>
      </c>
      <c r="J58" s="178" t="s">
        <v>989</v>
      </c>
      <c r="K58" s="184">
        <v>4003015</v>
      </c>
      <c r="L58" s="178" t="s">
        <v>991</v>
      </c>
      <c r="M58" s="184">
        <v>400301504</v>
      </c>
      <c r="N58" s="181">
        <v>2700</v>
      </c>
      <c r="O58" s="177" t="s">
        <v>2135</v>
      </c>
      <c r="P58" s="177" t="s">
        <v>2136</v>
      </c>
      <c r="Q58" s="217">
        <v>2024686550042</v>
      </c>
      <c r="R58" s="177" t="s">
        <v>1211</v>
      </c>
      <c r="S58" s="218" t="s">
        <v>178</v>
      </c>
      <c r="T58" s="218" t="s">
        <v>178</v>
      </c>
      <c r="U58" s="182">
        <f>8089883209.85/2</f>
        <v>4044941604.9250002</v>
      </c>
      <c r="V58" s="182">
        <v>0</v>
      </c>
      <c r="W58" s="182">
        <v>0</v>
      </c>
      <c r="X58" s="182">
        <v>0</v>
      </c>
      <c r="Y58" s="182">
        <v>0</v>
      </c>
      <c r="Z58" s="182">
        <v>0</v>
      </c>
      <c r="AA58" s="182">
        <v>0</v>
      </c>
      <c r="AB58" s="182">
        <v>0</v>
      </c>
      <c r="AC58" s="182">
        <v>0</v>
      </c>
      <c r="AD58" s="182">
        <v>0</v>
      </c>
      <c r="AE58" s="182">
        <v>0</v>
      </c>
      <c r="AF58" s="182">
        <v>0</v>
      </c>
      <c r="AG58" s="182">
        <v>0</v>
      </c>
      <c r="AH58" s="182">
        <f>8089883209.85/2</f>
        <v>4044941604.9250002</v>
      </c>
      <c r="AI58" s="182">
        <v>0</v>
      </c>
      <c r="AJ58" s="182">
        <v>0</v>
      </c>
      <c r="AK58" s="182">
        <v>0</v>
      </c>
      <c r="AL58" s="182">
        <f>V58+W58+X58+Y58+Z58+AA58+AB58+AC58+AD58+AE58+AF58+AG58+AH58+AI58+AJ58+AK58</f>
        <v>4044941604.9250002</v>
      </c>
    </row>
    <row r="59" spans="1:38" s="193" customFormat="1" ht="36" hidden="1" x14ac:dyDescent="0.25">
      <c r="A59" s="185" t="s">
        <v>411</v>
      </c>
      <c r="B59" s="185" t="s">
        <v>7</v>
      </c>
      <c r="C59" s="185" t="s">
        <v>1204</v>
      </c>
      <c r="D59" s="185" t="s">
        <v>261</v>
      </c>
      <c r="E59" s="186" t="s">
        <v>300</v>
      </c>
      <c r="F59" s="186" t="s">
        <v>20</v>
      </c>
      <c r="G59" s="187">
        <v>4003</v>
      </c>
      <c r="H59" s="185" t="s">
        <v>201</v>
      </c>
      <c r="I59" s="185" t="s">
        <v>690</v>
      </c>
      <c r="J59" s="185" t="s">
        <v>23</v>
      </c>
      <c r="K59" s="187">
        <v>4003017</v>
      </c>
      <c r="L59" s="185" t="s">
        <v>24</v>
      </c>
      <c r="M59" s="187">
        <v>400301700</v>
      </c>
      <c r="N59" s="189">
        <v>2</v>
      </c>
      <c r="O59" s="185" t="s">
        <v>1954</v>
      </c>
      <c r="P59" s="185" t="s">
        <v>1955</v>
      </c>
      <c r="Q59" s="190" t="s">
        <v>2177</v>
      </c>
      <c r="R59" s="185" t="s">
        <v>1211</v>
      </c>
      <c r="S59" s="191" t="s">
        <v>205</v>
      </c>
      <c r="T59" s="191" t="s">
        <v>139</v>
      </c>
      <c r="U59" s="192">
        <f>247871659+10000000</f>
        <v>257871659</v>
      </c>
      <c r="V59" s="192">
        <v>0</v>
      </c>
      <c r="W59" s="192">
        <v>0</v>
      </c>
      <c r="X59" s="192">
        <v>0</v>
      </c>
      <c r="Y59" s="192">
        <v>0</v>
      </c>
      <c r="Z59" s="192">
        <f>247871659+10000000</f>
        <v>257871659</v>
      </c>
      <c r="AA59" s="192">
        <v>0</v>
      </c>
      <c r="AB59" s="192">
        <v>0</v>
      </c>
      <c r="AC59" s="192">
        <v>0</v>
      </c>
      <c r="AD59" s="192">
        <v>0</v>
      </c>
      <c r="AE59" s="192">
        <v>0</v>
      </c>
      <c r="AF59" s="192">
        <v>0</v>
      </c>
      <c r="AG59" s="192">
        <v>0</v>
      </c>
      <c r="AH59" s="192">
        <v>0</v>
      </c>
      <c r="AI59" s="192">
        <v>0</v>
      </c>
      <c r="AJ59" s="192">
        <v>0</v>
      </c>
      <c r="AK59" s="192">
        <v>0</v>
      </c>
      <c r="AL59" s="192">
        <f>V59+W59+X59+Y59+Z59+AA59+AB59+AC59+AD59+AE59+AF59+AG59+AH59+AI59+AJ59+AK59</f>
        <v>257871659</v>
      </c>
    </row>
    <row r="60" spans="1:38" s="193" customFormat="1" ht="36" hidden="1" x14ac:dyDescent="0.25">
      <c r="A60" s="185" t="s">
        <v>414</v>
      </c>
      <c r="B60" s="185" t="s">
        <v>7</v>
      </c>
      <c r="C60" s="185" t="s">
        <v>1204</v>
      </c>
      <c r="D60" s="185" t="s">
        <v>261</v>
      </c>
      <c r="E60" s="186" t="s">
        <v>300</v>
      </c>
      <c r="F60" s="186" t="s">
        <v>20</v>
      </c>
      <c r="G60" s="187">
        <v>4003</v>
      </c>
      <c r="H60" s="185" t="s">
        <v>201</v>
      </c>
      <c r="I60" s="185" t="s">
        <v>693</v>
      </c>
      <c r="J60" s="185" t="s">
        <v>994</v>
      </c>
      <c r="K60" s="187">
        <v>4003020</v>
      </c>
      <c r="L60" s="185" t="s">
        <v>995</v>
      </c>
      <c r="M60" s="187">
        <v>400302002</v>
      </c>
      <c r="N60" s="189">
        <v>8</v>
      </c>
      <c r="O60" s="185" t="s">
        <v>1960</v>
      </c>
      <c r="P60" s="185" t="s">
        <v>1958</v>
      </c>
      <c r="Q60" s="190" t="s">
        <v>2177</v>
      </c>
      <c r="R60" s="185" t="s">
        <v>1211</v>
      </c>
      <c r="S60" s="191" t="s">
        <v>1957</v>
      </c>
      <c r="T60" s="191" t="s">
        <v>139</v>
      </c>
      <c r="U60" s="192">
        <v>80000000</v>
      </c>
      <c r="V60" s="192">
        <v>0</v>
      </c>
      <c r="W60" s="192">
        <v>0</v>
      </c>
      <c r="X60" s="192">
        <v>0</v>
      </c>
      <c r="Y60" s="192">
        <v>0</v>
      </c>
      <c r="Z60" s="192">
        <v>80000000</v>
      </c>
      <c r="AA60" s="192">
        <v>0</v>
      </c>
      <c r="AB60" s="192">
        <v>0</v>
      </c>
      <c r="AC60" s="192">
        <v>0</v>
      </c>
      <c r="AD60" s="192">
        <v>0</v>
      </c>
      <c r="AE60" s="192">
        <v>0</v>
      </c>
      <c r="AF60" s="192">
        <v>0</v>
      </c>
      <c r="AG60" s="192">
        <v>0</v>
      </c>
      <c r="AH60" s="192">
        <v>0</v>
      </c>
      <c r="AI60" s="192">
        <v>0</v>
      </c>
      <c r="AJ60" s="192">
        <v>0</v>
      </c>
      <c r="AK60" s="192">
        <v>0</v>
      </c>
      <c r="AL60" s="192">
        <f t="shared" si="1"/>
        <v>80000000</v>
      </c>
    </row>
    <row r="61" spans="1:38" s="193" customFormat="1" ht="72" hidden="1" x14ac:dyDescent="0.25">
      <c r="A61" s="185" t="s">
        <v>416</v>
      </c>
      <c r="B61" s="185" t="s">
        <v>7</v>
      </c>
      <c r="C61" s="185" t="s">
        <v>1204</v>
      </c>
      <c r="D61" s="185" t="s">
        <v>261</v>
      </c>
      <c r="E61" s="186" t="s">
        <v>300</v>
      </c>
      <c r="F61" s="186" t="s">
        <v>20</v>
      </c>
      <c r="G61" s="187">
        <v>4003</v>
      </c>
      <c r="H61" s="185" t="s">
        <v>201</v>
      </c>
      <c r="I61" s="185" t="s">
        <v>695</v>
      </c>
      <c r="J61" s="185" t="s">
        <v>21</v>
      </c>
      <c r="K61" s="187">
        <v>4003047</v>
      </c>
      <c r="L61" s="185" t="s">
        <v>22</v>
      </c>
      <c r="M61" s="187">
        <v>400304700</v>
      </c>
      <c r="N61" s="203">
        <v>1</v>
      </c>
      <c r="O61" s="185" t="s">
        <v>1963</v>
      </c>
      <c r="P61" s="185" t="s">
        <v>1964</v>
      </c>
      <c r="Q61" s="190" t="s">
        <v>2177</v>
      </c>
      <c r="R61" s="185" t="s">
        <v>262</v>
      </c>
      <c r="S61" s="191" t="s">
        <v>1961</v>
      </c>
      <c r="T61" s="191" t="s">
        <v>2108</v>
      </c>
      <c r="U61" s="192">
        <f>(1300000000+250000000+850000000)+(82000000+26000000+70000000)</f>
        <v>2578000000</v>
      </c>
      <c r="V61" s="192">
        <v>0</v>
      </c>
      <c r="W61" s="192">
        <f>(82000000+26000000+70000000)</f>
        <v>178000000</v>
      </c>
      <c r="X61" s="192">
        <v>0</v>
      </c>
      <c r="Y61" s="192">
        <v>0</v>
      </c>
      <c r="Z61" s="192">
        <f>(1300000000+250000000+850000000)</f>
        <v>2400000000</v>
      </c>
      <c r="AA61" s="192">
        <v>0</v>
      </c>
      <c r="AB61" s="192">
        <v>0</v>
      </c>
      <c r="AC61" s="192">
        <v>0</v>
      </c>
      <c r="AD61" s="192">
        <v>0</v>
      </c>
      <c r="AE61" s="192">
        <v>0</v>
      </c>
      <c r="AF61" s="192">
        <v>0</v>
      </c>
      <c r="AG61" s="192">
        <v>0</v>
      </c>
      <c r="AH61" s="192">
        <v>0</v>
      </c>
      <c r="AI61" s="192">
        <v>0</v>
      </c>
      <c r="AJ61" s="192">
        <v>0</v>
      </c>
      <c r="AK61" s="192">
        <v>0</v>
      </c>
      <c r="AL61" s="192">
        <f t="shared" si="1"/>
        <v>2578000000</v>
      </c>
    </row>
    <row r="62" spans="1:38" s="193" customFormat="1" ht="48" hidden="1" x14ac:dyDescent="0.25">
      <c r="A62" s="185" t="s">
        <v>417</v>
      </c>
      <c r="B62" s="185" t="s">
        <v>7</v>
      </c>
      <c r="C62" s="185" t="s">
        <v>1204</v>
      </c>
      <c r="D62" s="185" t="s">
        <v>261</v>
      </c>
      <c r="E62" s="186" t="s">
        <v>300</v>
      </c>
      <c r="F62" s="186" t="s">
        <v>20</v>
      </c>
      <c r="G62" s="187">
        <v>4003</v>
      </c>
      <c r="H62" s="185" t="s">
        <v>201</v>
      </c>
      <c r="I62" s="185" t="s">
        <v>696</v>
      </c>
      <c r="J62" s="186" t="s">
        <v>998</v>
      </c>
      <c r="K62" s="204">
        <v>4003052</v>
      </c>
      <c r="L62" s="186" t="s">
        <v>999</v>
      </c>
      <c r="M62" s="204">
        <v>400305200</v>
      </c>
      <c r="N62" s="189">
        <v>2</v>
      </c>
      <c r="O62" s="185" t="s">
        <v>2093</v>
      </c>
      <c r="P62" s="185" t="s">
        <v>2092</v>
      </c>
      <c r="Q62" s="190" t="s">
        <v>2177</v>
      </c>
      <c r="R62" s="185" t="s">
        <v>1970</v>
      </c>
      <c r="S62" s="191" t="s">
        <v>1966</v>
      </c>
      <c r="T62" s="191" t="s">
        <v>1795</v>
      </c>
      <c r="U62" s="192">
        <v>30000000</v>
      </c>
      <c r="V62" s="192">
        <v>30000000</v>
      </c>
      <c r="W62" s="192">
        <v>0</v>
      </c>
      <c r="X62" s="192">
        <v>0</v>
      </c>
      <c r="Y62" s="192">
        <v>0</v>
      </c>
      <c r="Z62" s="192">
        <v>0</v>
      </c>
      <c r="AA62" s="192">
        <v>0</v>
      </c>
      <c r="AB62" s="192">
        <v>0</v>
      </c>
      <c r="AC62" s="192">
        <v>0</v>
      </c>
      <c r="AD62" s="192">
        <v>0</v>
      </c>
      <c r="AE62" s="192">
        <v>0</v>
      </c>
      <c r="AF62" s="192">
        <v>0</v>
      </c>
      <c r="AG62" s="192">
        <v>0</v>
      </c>
      <c r="AH62" s="192">
        <v>0</v>
      </c>
      <c r="AI62" s="192">
        <v>0</v>
      </c>
      <c r="AJ62" s="192">
        <v>0</v>
      </c>
      <c r="AK62" s="192">
        <v>0</v>
      </c>
      <c r="AL62" s="192">
        <f t="shared" si="1"/>
        <v>30000000</v>
      </c>
    </row>
    <row r="63" spans="1:38" s="183" customFormat="1" ht="36" hidden="1" x14ac:dyDescent="0.25">
      <c r="A63" s="177" t="s">
        <v>418</v>
      </c>
      <c r="B63" s="177" t="s">
        <v>7</v>
      </c>
      <c r="C63" s="177" t="s">
        <v>1204</v>
      </c>
      <c r="D63" s="177" t="s">
        <v>261</v>
      </c>
      <c r="E63" s="178" t="s">
        <v>300</v>
      </c>
      <c r="F63" s="178" t="s">
        <v>20</v>
      </c>
      <c r="G63" s="179">
        <v>4003</v>
      </c>
      <c r="H63" s="177" t="s">
        <v>201</v>
      </c>
      <c r="I63" s="177" t="s">
        <v>697</v>
      </c>
      <c r="J63" s="178" t="s">
        <v>1000</v>
      </c>
      <c r="K63" s="184">
        <v>4003018</v>
      </c>
      <c r="L63" s="178" t="s">
        <v>1001</v>
      </c>
      <c r="M63" s="184">
        <v>400301803</v>
      </c>
      <c r="N63" s="181">
        <v>2700</v>
      </c>
      <c r="O63" s="177" t="s">
        <v>2133</v>
      </c>
      <c r="P63" s="177" t="s">
        <v>2134</v>
      </c>
      <c r="Q63" s="217">
        <v>2024686550041</v>
      </c>
      <c r="R63" s="177" t="s">
        <v>1211</v>
      </c>
      <c r="S63" s="218" t="s">
        <v>178</v>
      </c>
      <c r="T63" s="218" t="s">
        <v>178</v>
      </c>
      <c r="U63" s="182">
        <f>8614781912.32/2</f>
        <v>4307390956.1599998</v>
      </c>
      <c r="V63" s="182">
        <v>0</v>
      </c>
      <c r="W63" s="182">
        <v>0</v>
      </c>
      <c r="X63" s="182">
        <v>0</v>
      </c>
      <c r="Y63" s="182">
        <v>0</v>
      </c>
      <c r="Z63" s="182">
        <v>0</v>
      </c>
      <c r="AA63" s="182">
        <v>0</v>
      </c>
      <c r="AB63" s="182">
        <v>0</v>
      </c>
      <c r="AC63" s="182">
        <v>0</v>
      </c>
      <c r="AD63" s="182">
        <v>0</v>
      </c>
      <c r="AE63" s="182">
        <v>0</v>
      </c>
      <c r="AF63" s="182">
        <v>0</v>
      </c>
      <c r="AG63" s="182">
        <v>0</v>
      </c>
      <c r="AH63" s="182">
        <f>8614781912.32/2</f>
        <v>4307390956.1599998</v>
      </c>
      <c r="AI63" s="182">
        <v>0</v>
      </c>
      <c r="AJ63" s="182">
        <v>0</v>
      </c>
      <c r="AK63" s="182">
        <v>0</v>
      </c>
      <c r="AL63" s="182">
        <v>0</v>
      </c>
    </row>
    <row r="64" spans="1:38" s="183" customFormat="1" ht="36" hidden="1" x14ac:dyDescent="0.25">
      <c r="A64" s="177" t="s">
        <v>418</v>
      </c>
      <c r="B64" s="177" t="s">
        <v>7</v>
      </c>
      <c r="C64" s="177" t="s">
        <v>1204</v>
      </c>
      <c r="D64" s="177" t="s">
        <v>261</v>
      </c>
      <c r="E64" s="178" t="s">
        <v>300</v>
      </c>
      <c r="F64" s="178" t="s">
        <v>20</v>
      </c>
      <c r="G64" s="179">
        <v>4003</v>
      </c>
      <c r="H64" s="177" t="s">
        <v>201</v>
      </c>
      <c r="I64" s="177" t="s">
        <v>697</v>
      </c>
      <c r="J64" s="178" t="s">
        <v>1000</v>
      </c>
      <c r="K64" s="184">
        <v>4003018</v>
      </c>
      <c r="L64" s="178" t="s">
        <v>1001</v>
      </c>
      <c r="M64" s="184">
        <v>400301803</v>
      </c>
      <c r="N64" s="181">
        <v>2700</v>
      </c>
      <c r="O64" s="177" t="s">
        <v>2135</v>
      </c>
      <c r="P64" s="177" t="s">
        <v>2136</v>
      </c>
      <c r="Q64" s="217">
        <v>2024686550042</v>
      </c>
      <c r="R64" s="177" t="s">
        <v>1211</v>
      </c>
      <c r="S64" s="218" t="s">
        <v>178</v>
      </c>
      <c r="T64" s="218" t="s">
        <v>178</v>
      </c>
      <c r="U64" s="182">
        <f>8089883209.85/2</f>
        <v>4044941604.9250002</v>
      </c>
      <c r="V64" s="182">
        <v>0</v>
      </c>
      <c r="W64" s="182">
        <v>0</v>
      </c>
      <c r="X64" s="182">
        <v>0</v>
      </c>
      <c r="Y64" s="182">
        <v>0</v>
      </c>
      <c r="Z64" s="182">
        <v>0</v>
      </c>
      <c r="AA64" s="182">
        <v>0</v>
      </c>
      <c r="AB64" s="182">
        <v>0</v>
      </c>
      <c r="AC64" s="182">
        <v>0</v>
      </c>
      <c r="AD64" s="182">
        <v>0</v>
      </c>
      <c r="AE64" s="182">
        <v>0</v>
      </c>
      <c r="AF64" s="182">
        <v>0</v>
      </c>
      <c r="AG64" s="182">
        <v>0</v>
      </c>
      <c r="AH64" s="182">
        <f>8089883209.85/2</f>
        <v>4044941604.9250002</v>
      </c>
      <c r="AI64" s="182">
        <v>0</v>
      </c>
      <c r="AJ64" s="182">
        <v>0</v>
      </c>
      <c r="AK64" s="182">
        <v>0</v>
      </c>
      <c r="AL64" s="182">
        <f t="shared" ref="AL64:AL94" si="3">V64+W64+X64+Y64+Z64+AA64+AB64+AC64+AD64+AE64+AF64+AG64+AH64+AI64+AJ64+AK64</f>
        <v>4044941604.9250002</v>
      </c>
    </row>
    <row r="65" spans="1:38" s="193" customFormat="1" ht="36" hidden="1" x14ac:dyDescent="0.25">
      <c r="A65" s="185" t="s">
        <v>419</v>
      </c>
      <c r="B65" s="186" t="s">
        <v>7</v>
      </c>
      <c r="C65" s="185" t="s">
        <v>1204</v>
      </c>
      <c r="D65" s="185" t="s">
        <v>261</v>
      </c>
      <c r="E65" s="186" t="s">
        <v>300</v>
      </c>
      <c r="F65" s="186" t="s">
        <v>20</v>
      </c>
      <c r="G65" s="187">
        <v>4003</v>
      </c>
      <c r="H65" s="185" t="s">
        <v>201</v>
      </c>
      <c r="I65" s="185" t="s">
        <v>698</v>
      </c>
      <c r="J65" s="185" t="s">
        <v>1002</v>
      </c>
      <c r="K65" s="187">
        <v>4003006</v>
      </c>
      <c r="L65" s="185" t="s">
        <v>1003</v>
      </c>
      <c r="M65" s="187">
        <v>400300602</v>
      </c>
      <c r="N65" s="189">
        <v>1</v>
      </c>
      <c r="O65" s="185" t="s">
        <v>1971</v>
      </c>
      <c r="P65" s="185" t="s">
        <v>1972</v>
      </c>
      <c r="Q65" s="190" t="s">
        <v>2177</v>
      </c>
      <c r="R65" s="185" t="s">
        <v>1970</v>
      </c>
      <c r="S65" s="191" t="s">
        <v>1969</v>
      </c>
      <c r="T65" s="191" t="s">
        <v>1815</v>
      </c>
      <c r="U65" s="192">
        <v>80000000</v>
      </c>
      <c r="V65" s="192">
        <v>0</v>
      </c>
      <c r="W65" s="192">
        <v>0</v>
      </c>
      <c r="X65" s="192">
        <v>0</v>
      </c>
      <c r="Y65" s="192">
        <v>0</v>
      </c>
      <c r="Z65" s="192">
        <v>0</v>
      </c>
      <c r="AA65" s="192">
        <v>0</v>
      </c>
      <c r="AB65" s="192">
        <v>0</v>
      </c>
      <c r="AC65" s="192">
        <v>80000000</v>
      </c>
      <c r="AD65" s="192">
        <v>0</v>
      </c>
      <c r="AE65" s="192">
        <v>0</v>
      </c>
      <c r="AF65" s="192">
        <v>0</v>
      </c>
      <c r="AG65" s="192">
        <v>0</v>
      </c>
      <c r="AH65" s="192">
        <v>0</v>
      </c>
      <c r="AI65" s="192">
        <v>0</v>
      </c>
      <c r="AJ65" s="192">
        <v>0</v>
      </c>
      <c r="AK65" s="192">
        <v>0</v>
      </c>
      <c r="AL65" s="192">
        <f t="shared" si="3"/>
        <v>80000000</v>
      </c>
    </row>
    <row r="66" spans="1:38" s="193" customFormat="1" ht="36" hidden="1" x14ac:dyDescent="0.25">
      <c r="A66" s="185" t="s">
        <v>420</v>
      </c>
      <c r="B66" s="186" t="s">
        <v>7</v>
      </c>
      <c r="C66" s="185" t="s">
        <v>1204</v>
      </c>
      <c r="D66" s="185" t="s">
        <v>261</v>
      </c>
      <c r="E66" s="186" t="s">
        <v>300</v>
      </c>
      <c r="F66" s="186" t="s">
        <v>20</v>
      </c>
      <c r="G66" s="187">
        <v>4003</v>
      </c>
      <c r="H66" s="185" t="s">
        <v>201</v>
      </c>
      <c r="I66" s="185" t="s">
        <v>699</v>
      </c>
      <c r="J66" s="185" t="s">
        <v>1004</v>
      </c>
      <c r="K66" s="187">
        <v>4003022</v>
      </c>
      <c r="L66" s="185" t="s">
        <v>1005</v>
      </c>
      <c r="M66" s="187">
        <v>400302200</v>
      </c>
      <c r="N66" s="189">
        <v>1</v>
      </c>
      <c r="O66" s="185" t="s">
        <v>1971</v>
      </c>
      <c r="P66" s="185" t="s">
        <v>1972</v>
      </c>
      <c r="Q66" s="190" t="s">
        <v>2177</v>
      </c>
      <c r="R66" s="185" t="s">
        <v>1970</v>
      </c>
      <c r="S66" s="191" t="s">
        <v>1969</v>
      </c>
      <c r="T66" s="191" t="s">
        <v>1795</v>
      </c>
      <c r="U66" s="192">
        <v>40000000</v>
      </c>
      <c r="V66" s="192">
        <v>40000000</v>
      </c>
      <c r="W66" s="192">
        <v>0</v>
      </c>
      <c r="X66" s="192">
        <v>0</v>
      </c>
      <c r="Y66" s="192">
        <v>0</v>
      </c>
      <c r="Z66" s="192">
        <v>0</v>
      </c>
      <c r="AA66" s="192">
        <v>0</v>
      </c>
      <c r="AB66" s="192">
        <v>0</v>
      </c>
      <c r="AC66" s="192">
        <v>0</v>
      </c>
      <c r="AD66" s="192">
        <v>0</v>
      </c>
      <c r="AE66" s="192">
        <v>0</v>
      </c>
      <c r="AF66" s="192">
        <v>0</v>
      </c>
      <c r="AG66" s="192">
        <v>0</v>
      </c>
      <c r="AH66" s="192">
        <v>0</v>
      </c>
      <c r="AI66" s="192">
        <v>0</v>
      </c>
      <c r="AJ66" s="192">
        <v>0</v>
      </c>
      <c r="AK66" s="192">
        <v>0</v>
      </c>
      <c r="AL66" s="192">
        <f t="shared" si="3"/>
        <v>40000000</v>
      </c>
    </row>
    <row r="67" spans="1:38" s="193" customFormat="1" ht="36" hidden="1" x14ac:dyDescent="0.25">
      <c r="A67" s="185" t="s">
        <v>421</v>
      </c>
      <c r="B67" s="186" t="s">
        <v>7</v>
      </c>
      <c r="C67" s="185" t="s">
        <v>1204</v>
      </c>
      <c r="D67" s="185" t="s">
        <v>261</v>
      </c>
      <c r="E67" s="186" t="s">
        <v>300</v>
      </c>
      <c r="F67" s="186" t="s">
        <v>20</v>
      </c>
      <c r="G67" s="187">
        <v>4003</v>
      </c>
      <c r="H67" s="185" t="s">
        <v>201</v>
      </c>
      <c r="I67" s="185" t="s">
        <v>700</v>
      </c>
      <c r="J67" s="185" t="s">
        <v>1006</v>
      </c>
      <c r="K67" s="187">
        <v>4003021</v>
      </c>
      <c r="L67" s="185" t="s">
        <v>1007</v>
      </c>
      <c r="M67" s="187">
        <v>400302100</v>
      </c>
      <c r="N67" s="189">
        <v>100</v>
      </c>
      <c r="O67" s="185" t="s">
        <v>1971</v>
      </c>
      <c r="P67" s="185" t="s">
        <v>1972</v>
      </c>
      <c r="Q67" s="190" t="s">
        <v>2177</v>
      </c>
      <c r="R67" s="185" t="s">
        <v>1970</v>
      </c>
      <c r="S67" s="191" t="s">
        <v>1976</v>
      </c>
      <c r="T67" s="191" t="s">
        <v>1815</v>
      </c>
      <c r="U67" s="192">
        <v>30000000</v>
      </c>
      <c r="V67" s="192">
        <v>0</v>
      </c>
      <c r="W67" s="192">
        <v>0</v>
      </c>
      <c r="X67" s="192">
        <v>0</v>
      </c>
      <c r="Y67" s="192">
        <v>0</v>
      </c>
      <c r="Z67" s="192">
        <v>0</v>
      </c>
      <c r="AA67" s="192">
        <v>0</v>
      </c>
      <c r="AB67" s="192">
        <v>0</v>
      </c>
      <c r="AC67" s="192">
        <v>30000000</v>
      </c>
      <c r="AD67" s="192">
        <v>0</v>
      </c>
      <c r="AE67" s="192">
        <v>0</v>
      </c>
      <c r="AF67" s="192">
        <v>0</v>
      </c>
      <c r="AG67" s="192">
        <v>0</v>
      </c>
      <c r="AH67" s="192">
        <v>0</v>
      </c>
      <c r="AI67" s="192">
        <v>0</v>
      </c>
      <c r="AJ67" s="192">
        <v>0</v>
      </c>
      <c r="AK67" s="192">
        <v>0</v>
      </c>
      <c r="AL67" s="192">
        <f t="shared" si="3"/>
        <v>30000000</v>
      </c>
    </row>
    <row r="68" spans="1:38" s="193" customFormat="1" ht="72" x14ac:dyDescent="0.25">
      <c r="A68" s="185" t="s">
        <v>423</v>
      </c>
      <c r="B68" s="185" t="s">
        <v>7</v>
      </c>
      <c r="C68" s="185" t="s">
        <v>1204</v>
      </c>
      <c r="D68" s="185" t="s">
        <v>261</v>
      </c>
      <c r="E68" s="186" t="s">
        <v>306</v>
      </c>
      <c r="F68" s="186" t="s">
        <v>586</v>
      </c>
      <c r="G68" s="187">
        <v>4503</v>
      </c>
      <c r="H68" s="188" t="s">
        <v>201</v>
      </c>
      <c r="I68" s="185" t="s">
        <v>702</v>
      </c>
      <c r="J68" s="185" t="s">
        <v>31</v>
      </c>
      <c r="K68" s="187">
        <v>4503004</v>
      </c>
      <c r="L68" s="185" t="s">
        <v>32</v>
      </c>
      <c r="M68" s="187">
        <v>450300400</v>
      </c>
      <c r="N68" s="202">
        <v>1</v>
      </c>
      <c r="O68" s="185" t="s">
        <v>2014</v>
      </c>
      <c r="P68" s="185" t="s">
        <v>30</v>
      </c>
      <c r="Q68" s="190" t="s">
        <v>2177</v>
      </c>
      <c r="R68" s="185" t="s">
        <v>2023</v>
      </c>
      <c r="S68" s="191" t="s">
        <v>2013</v>
      </c>
      <c r="T68" s="191" t="s">
        <v>1815</v>
      </c>
      <c r="U68" s="192">
        <v>95000000</v>
      </c>
      <c r="V68" s="192">
        <v>0</v>
      </c>
      <c r="W68" s="192">
        <v>0</v>
      </c>
      <c r="X68" s="192">
        <v>0</v>
      </c>
      <c r="Y68" s="192">
        <v>0</v>
      </c>
      <c r="Z68" s="192">
        <v>0</v>
      </c>
      <c r="AA68" s="192">
        <v>0</v>
      </c>
      <c r="AB68" s="192">
        <v>0</v>
      </c>
      <c r="AC68" s="192">
        <v>95000000</v>
      </c>
      <c r="AD68" s="192">
        <v>0</v>
      </c>
      <c r="AE68" s="192">
        <v>0</v>
      </c>
      <c r="AF68" s="192">
        <v>0</v>
      </c>
      <c r="AG68" s="192">
        <v>0</v>
      </c>
      <c r="AH68" s="192">
        <v>0</v>
      </c>
      <c r="AI68" s="192">
        <v>0</v>
      </c>
      <c r="AJ68" s="192">
        <v>0</v>
      </c>
      <c r="AK68" s="192">
        <v>0</v>
      </c>
      <c r="AL68" s="192">
        <f t="shared" si="3"/>
        <v>95000000</v>
      </c>
    </row>
    <row r="69" spans="1:38" s="193" customFormat="1" ht="72" x14ac:dyDescent="0.25">
      <c r="A69" s="185" t="s">
        <v>425</v>
      </c>
      <c r="B69" s="185" t="s">
        <v>7</v>
      </c>
      <c r="C69" s="185" t="s">
        <v>1204</v>
      </c>
      <c r="D69" s="185" t="s">
        <v>261</v>
      </c>
      <c r="E69" s="186" t="s">
        <v>306</v>
      </c>
      <c r="F69" s="186" t="s">
        <v>586</v>
      </c>
      <c r="G69" s="187">
        <v>4503</v>
      </c>
      <c r="H69" s="188" t="s">
        <v>201</v>
      </c>
      <c r="I69" s="188" t="s">
        <v>704</v>
      </c>
      <c r="J69" s="185" t="s">
        <v>1012</v>
      </c>
      <c r="K69" s="187">
        <v>4503021</v>
      </c>
      <c r="L69" s="185" t="s">
        <v>1013</v>
      </c>
      <c r="M69" s="187">
        <v>450302100</v>
      </c>
      <c r="N69" s="189">
        <v>1</v>
      </c>
      <c r="O69" s="185" t="s">
        <v>2014</v>
      </c>
      <c r="P69" s="185" t="s">
        <v>30</v>
      </c>
      <c r="Q69" s="190" t="s">
        <v>2177</v>
      </c>
      <c r="R69" s="185" t="s">
        <v>2023</v>
      </c>
      <c r="S69" s="191" t="s">
        <v>183</v>
      </c>
      <c r="T69" s="191" t="s">
        <v>1795</v>
      </c>
      <c r="U69" s="192">
        <v>10000000</v>
      </c>
      <c r="V69" s="192">
        <v>10000000</v>
      </c>
      <c r="W69" s="192">
        <v>0</v>
      </c>
      <c r="X69" s="192">
        <v>0</v>
      </c>
      <c r="Y69" s="192">
        <v>0</v>
      </c>
      <c r="Z69" s="192">
        <v>0</v>
      </c>
      <c r="AA69" s="192">
        <v>0</v>
      </c>
      <c r="AB69" s="192">
        <v>0</v>
      </c>
      <c r="AC69" s="192">
        <v>0</v>
      </c>
      <c r="AD69" s="192">
        <v>0</v>
      </c>
      <c r="AE69" s="192">
        <v>0</v>
      </c>
      <c r="AF69" s="192">
        <v>0</v>
      </c>
      <c r="AG69" s="192">
        <v>0</v>
      </c>
      <c r="AH69" s="192">
        <v>0</v>
      </c>
      <c r="AI69" s="192">
        <v>0</v>
      </c>
      <c r="AJ69" s="192">
        <v>0</v>
      </c>
      <c r="AK69" s="192">
        <v>0</v>
      </c>
      <c r="AL69" s="192">
        <f t="shared" si="3"/>
        <v>10000000</v>
      </c>
    </row>
    <row r="70" spans="1:38" s="193" customFormat="1" ht="72" x14ac:dyDescent="0.25">
      <c r="A70" s="185" t="s">
        <v>426</v>
      </c>
      <c r="B70" s="185" t="s">
        <v>7</v>
      </c>
      <c r="C70" s="185" t="s">
        <v>1204</v>
      </c>
      <c r="D70" s="185" t="s">
        <v>261</v>
      </c>
      <c r="E70" s="186" t="s">
        <v>306</v>
      </c>
      <c r="F70" s="186" t="s">
        <v>586</v>
      </c>
      <c r="G70" s="187">
        <v>4503</v>
      </c>
      <c r="H70" s="188" t="s">
        <v>201</v>
      </c>
      <c r="I70" s="188" t="s">
        <v>705</v>
      </c>
      <c r="J70" s="185" t="s">
        <v>1014</v>
      </c>
      <c r="K70" s="187">
        <v>4503035</v>
      </c>
      <c r="L70" s="185" t="s">
        <v>1015</v>
      </c>
      <c r="M70" s="187">
        <v>450303500</v>
      </c>
      <c r="N70" s="189">
        <v>1</v>
      </c>
      <c r="O70" s="185" t="s">
        <v>2014</v>
      </c>
      <c r="P70" s="185" t="s">
        <v>30</v>
      </c>
      <c r="Q70" s="190" t="s">
        <v>2177</v>
      </c>
      <c r="R70" s="185" t="s">
        <v>2023</v>
      </c>
      <c r="S70" s="191" t="s">
        <v>2025</v>
      </c>
      <c r="T70" s="191" t="s">
        <v>2109</v>
      </c>
      <c r="U70" s="192">
        <v>450000000</v>
      </c>
      <c r="V70" s="192">
        <v>0</v>
      </c>
      <c r="W70" s="192">
        <v>450000000</v>
      </c>
      <c r="X70" s="192">
        <v>0</v>
      </c>
      <c r="Y70" s="192">
        <v>0</v>
      </c>
      <c r="Z70" s="192">
        <v>0</v>
      </c>
      <c r="AA70" s="192">
        <v>0</v>
      </c>
      <c r="AB70" s="192">
        <v>0</v>
      </c>
      <c r="AC70" s="192">
        <v>0</v>
      </c>
      <c r="AD70" s="192">
        <v>0</v>
      </c>
      <c r="AE70" s="192">
        <v>0</v>
      </c>
      <c r="AF70" s="192">
        <v>0</v>
      </c>
      <c r="AG70" s="192">
        <v>0</v>
      </c>
      <c r="AH70" s="192">
        <v>0</v>
      </c>
      <c r="AI70" s="192">
        <v>0</v>
      </c>
      <c r="AJ70" s="192">
        <v>0</v>
      </c>
      <c r="AK70" s="192">
        <v>0</v>
      </c>
      <c r="AL70" s="192">
        <f t="shared" si="3"/>
        <v>450000000</v>
      </c>
    </row>
    <row r="71" spans="1:38" s="169" customFormat="1" ht="36" hidden="1" x14ac:dyDescent="0.25">
      <c r="A71" s="163" t="s">
        <v>427</v>
      </c>
      <c r="B71" s="163" t="s">
        <v>7</v>
      </c>
      <c r="C71" s="163" t="s">
        <v>1204</v>
      </c>
      <c r="D71" s="163" t="s">
        <v>261</v>
      </c>
      <c r="E71" s="164" t="s">
        <v>306</v>
      </c>
      <c r="F71" s="164" t="s">
        <v>586</v>
      </c>
      <c r="G71" s="165">
        <v>4503</v>
      </c>
      <c r="H71" s="163" t="s">
        <v>201</v>
      </c>
      <c r="I71" s="163" t="s">
        <v>706</v>
      </c>
      <c r="J71" s="163" t="s">
        <v>1016</v>
      </c>
      <c r="K71" s="172">
        <v>4503022</v>
      </c>
      <c r="L71" s="164" t="s">
        <v>1017</v>
      </c>
      <c r="M71" s="172">
        <v>450302200</v>
      </c>
      <c r="N71" s="170">
        <v>1</v>
      </c>
      <c r="O71" s="164" t="s">
        <v>2143</v>
      </c>
      <c r="P71" s="215" t="s">
        <v>1204</v>
      </c>
      <c r="Q71" s="215" t="s">
        <v>1204</v>
      </c>
      <c r="R71" s="163" t="s">
        <v>1211</v>
      </c>
      <c r="S71" s="216" t="s">
        <v>2143</v>
      </c>
      <c r="T71" s="216" t="s">
        <v>1204</v>
      </c>
      <c r="U71" s="168">
        <v>0</v>
      </c>
      <c r="V71" s="168">
        <v>0</v>
      </c>
      <c r="W71" s="168">
        <v>0</v>
      </c>
      <c r="X71" s="168">
        <v>0</v>
      </c>
      <c r="Y71" s="168">
        <v>0</v>
      </c>
      <c r="Z71" s="168">
        <v>0</v>
      </c>
      <c r="AA71" s="168">
        <v>0</v>
      </c>
      <c r="AB71" s="168">
        <v>0</v>
      </c>
      <c r="AC71" s="168">
        <v>0</v>
      </c>
      <c r="AD71" s="168">
        <v>0</v>
      </c>
      <c r="AE71" s="168">
        <v>0</v>
      </c>
      <c r="AF71" s="168">
        <v>0</v>
      </c>
      <c r="AG71" s="168">
        <v>0</v>
      </c>
      <c r="AH71" s="168">
        <v>0</v>
      </c>
      <c r="AI71" s="168">
        <v>0</v>
      </c>
      <c r="AJ71" s="168">
        <v>0</v>
      </c>
      <c r="AK71" s="168">
        <v>0</v>
      </c>
      <c r="AL71" s="168">
        <f t="shared" si="3"/>
        <v>0</v>
      </c>
    </row>
    <row r="72" spans="1:38" s="193" customFormat="1" ht="36" hidden="1" x14ac:dyDescent="0.25">
      <c r="A72" s="185" t="s">
        <v>430</v>
      </c>
      <c r="B72" s="205" t="s">
        <v>13</v>
      </c>
      <c r="C72" s="206" t="s">
        <v>1204</v>
      </c>
      <c r="D72" s="185" t="s">
        <v>267</v>
      </c>
      <c r="E72" s="205" t="s">
        <v>269</v>
      </c>
      <c r="F72" s="205" t="s">
        <v>66</v>
      </c>
      <c r="G72" s="207">
        <v>1903</v>
      </c>
      <c r="H72" s="188" t="s">
        <v>201</v>
      </c>
      <c r="I72" s="185" t="s">
        <v>709</v>
      </c>
      <c r="J72" s="185" t="s">
        <v>67</v>
      </c>
      <c r="K72" s="206">
        <v>1903023</v>
      </c>
      <c r="L72" s="206" t="s">
        <v>1019</v>
      </c>
      <c r="M72" s="206">
        <v>190302300</v>
      </c>
      <c r="N72" s="189">
        <v>1</v>
      </c>
      <c r="O72" s="185" t="s">
        <v>1275</v>
      </c>
      <c r="P72" s="190" t="s">
        <v>1278</v>
      </c>
      <c r="Q72" s="190" t="s">
        <v>2177</v>
      </c>
      <c r="R72" s="185" t="s">
        <v>290</v>
      </c>
      <c r="S72" s="191" t="s">
        <v>2110</v>
      </c>
      <c r="T72" s="191" t="s">
        <v>2111</v>
      </c>
      <c r="U72" s="192">
        <f>20000000+40000000+84000000+114173941</f>
        <v>258173941</v>
      </c>
      <c r="V72" s="192">
        <v>0</v>
      </c>
      <c r="W72" s="192">
        <v>0</v>
      </c>
      <c r="X72" s="192">
        <v>0</v>
      </c>
      <c r="Y72" s="192">
        <v>40000000</v>
      </c>
      <c r="Z72" s="192">
        <v>0</v>
      </c>
      <c r="AA72" s="192">
        <v>0</v>
      </c>
      <c r="AB72" s="192">
        <v>0</v>
      </c>
      <c r="AC72" s="192">
        <v>0</v>
      </c>
      <c r="AD72" s="192">
        <v>0</v>
      </c>
      <c r="AE72" s="192">
        <v>0</v>
      </c>
      <c r="AF72" s="192">
        <v>0</v>
      </c>
      <c r="AG72" s="192">
        <v>0</v>
      </c>
      <c r="AH72" s="192">
        <v>0</v>
      </c>
      <c r="AI72" s="192">
        <v>0</v>
      </c>
      <c r="AJ72" s="192">
        <v>0</v>
      </c>
      <c r="AK72" s="192">
        <f>20000000+84000000+114173941</f>
        <v>218173941</v>
      </c>
      <c r="AL72" s="192">
        <f t="shared" si="3"/>
        <v>258173941</v>
      </c>
    </row>
    <row r="73" spans="1:38" s="193" customFormat="1" ht="36" hidden="1" x14ac:dyDescent="0.25">
      <c r="A73" s="185" t="s">
        <v>431</v>
      </c>
      <c r="B73" s="205" t="s">
        <v>13</v>
      </c>
      <c r="C73" s="206" t="s">
        <v>1204</v>
      </c>
      <c r="D73" s="185" t="s">
        <v>267</v>
      </c>
      <c r="E73" s="186" t="s">
        <v>269</v>
      </c>
      <c r="F73" s="186" t="s">
        <v>587</v>
      </c>
      <c r="G73" s="207">
        <v>1905</v>
      </c>
      <c r="H73" s="188" t="s">
        <v>201</v>
      </c>
      <c r="I73" s="206" t="s">
        <v>710</v>
      </c>
      <c r="J73" s="206" t="s">
        <v>64</v>
      </c>
      <c r="K73" s="187">
        <v>1905025</v>
      </c>
      <c r="L73" s="206" t="s">
        <v>65</v>
      </c>
      <c r="M73" s="187">
        <v>190502500</v>
      </c>
      <c r="N73" s="189">
        <v>0.5</v>
      </c>
      <c r="O73" s="185" t="s">
        <v>1275</v>
      </c>
      <c r="P73" s="190" t="s">
        <v>1278</v>
      </c>
      <c r="Q73" s="190" t="s">
        <v>2177</v>
      </c>
      <c r="R73" s="185" t="s">
        <v>290</v>
      </c>
      <c r="S73" s="191" t="s">
        <v>187</v>
      </c>
      <c r="T73" s="191" t="s">
        <v>2112</v>
      </c>
      <c r="U73" s="192">
        <v>5000000</v>
      </c>
      <c r="V73" s="192">
        <v>0</v>
      </c>
      <c r="W73" s="192">
        <v>0</v>
      </c>
      <c r="X73" s="192">
        <v>0</v>
      </c>
      <c r="Y73" s="192">
        <v>5000000</v>
      </c>
      <c r="Z73" s="192">
        <v>0</v>
      </c>
      <c r="AA73" s="192">
        <v>0</v>
      </c>
      <c r="AB73" s="192">
        <v>0</v>
      </c>
      <c r="AC73" s="192">
        <v>0</v>
      </c>
      <c r="AD73" s="192">
        <v>0</v>
      </c>
      <c r="AE73" s="192">
        <v>0</v>
      </c>
      <c r="AF73" s="192">
        <v>0</v>
      </c>
      <c r="AG73" s="192">
        <v>0</v>
      </c>
      <c r="AH73" s="192">
        <v>0</v>
      </c>
      <c r="AI73" s="192">
        <v>0</v>
      </c>
      <c r="AJ73" s="192">
        <v>0</v>
      </c>
      <c r="AK73" s="192">
        <v>0</v>
      </c>
      <c r="AL73" s="192">
        <f t="shared" si="3"/>
        <v>5000000</v>
      </c>
    </row>
    <row r="74" spans="1:38" s="193" customFormat="1" ht="48" hidden="1" x14ac:dyDescent="0.25">
      <c r="A74" s="185" t="s">
        <v>432</v>
      </c>
      <c r="B74" s="186" t="s">
        <v>13</v>
      </c>
      <c r="C74" s="185" t="s">
        <v>14</v>
      </c>
      <c r="D74" s="185" t="s">
        <v>267</v>
      </c>
      <c r="E74" s="186" t="s">
        <v>269</v>
      </c>
      <c r="F74" s="186" t="s">
        <v>587</v>
      </c>
      <c r="G74" s="207">
        <v>1905</v>
      </c>
      <c r="H74" s="208" t="s">
        <v>201</v>
      </c>
      <c r="I74" s="186" t="s">
        <v>711</v>
      </c>
      <c r="J74" s="186" t="s">
        <v>1020</v>
      </c>
      <c r="K74" s="187">
        <v>1905040</v>
      </c>
      <c r="L74" s="186" t="s">
        <v>1021</v>
      </c>
      <c r="M74" s="187">
        <v>190504000</v>
      </c>
      <c r="N74" s="189">
        <v>150</v>
      </c>
      <c r="O74" s="185" t="s">
        <v>1275</v>
      </c>
      <c r="P74" s="190" t="s">
        <v>1278</v>
      </c>
      <c r="Q74" s="190" t="s">
        <v>2177</v>
      </c>
      <c r="R74" s="185" t="s">
        <v>290</v>
      </c>
      <c r="S74" s="191" t="s">
        <v>199</v>
      </c>
      <c r="T74" s="191" t="s">
        <v>1795</v>
      </c>
      <c r="U74" s="192">
        <v>20000000</v>
      </c>
      <c r="V74" s="192">
        <v>20000000</v>
      </c>
      <c r="W74" s="192">
        <v>0</v>
      </c>
      <c r="X74" s="192">
        <v>0</v>
      </c>
      <c r="Y74" s="192">
        <v>0</v>
      </c>
      <c r="Z74" s="192">
        <v>0</v>
      </c>
      <c r="AA74" s="192">
        <v>0</v>
      </c>
      <c r="AB74" s="192">
        <v>0</v>
      </c>
      <c r="AC74" s="192">
        <v>0</v>
      </c>
      <c r="AD74" s="192">
        <v>0</v>
      </c>
      <c r="AE74" s="192">
        <v>0</v>
      </c>
      <c r="AF74" s="192">
        <v>0</v>
      </c>
      <c r="AG74" s="192">
        <v>0</v>
      </c>
      <c r="AH74" s="192">
        <v>0</v>
      </c>
      <c r="AI74" s="192">
        <v>0</v>
      </c>
      <c r="AJ74" s="192">
        <v>0</v>
      </c>
      <c r="AK74" s="192">
        <v>0</v>
      </c>
      <c r="AL74" s="192">
        <f t="shared" si="3"/>
        <v>20000000</v>
      </c>
    </row>
    <row r="75" spans="1:38" s="193" customFormat="1" ht="60" hidden="1" x14ac:dyDescent="0.25">
      <c r="A75" s="185" t="s">
        <v>433</v>
      </c>
      <c r="B75" s="186" t="s">
        <v>13</v>
      </c>
      <c r="C75" s="185" t="s">
        <v>7</v>
      </c>
      <c r="D75" s="185" t="s">
        <v>267</v>
      </c>
      <c r="E75" s="186" t="s">
        <v>269</v>
      </c>
      <c r="F75" s="186" t="s">
        <v>587</v>
      </c>
      <c r="G75" s="207">
        <v>1905</v>
      </c>
      <c r="H75" s="208" t="s">
        <v>201</v>
      </c>
      <c r="I75" s="186" t="s">
        <v>712</v>
      </c>
      <c r="J75" s="186" t="s">
        <v>1022</v>
      </c>
      <c r="K75" s="187">
        <v>1905003</v>
      </c>
      <c r="L75" s="186" t="s">
        <v>1023</v>
      </c>
      <c r="M75" s="187">
        <v>190500300</v>
      </c>
      <c r="N75" s="189">
        <v>1</v>
      </c>
      <c r="O75" s="185" t="s">
        <v>1265</v>
      </c>
      <c r="P75" s="190" t="s">
        <v>2144</v>
      </c>
      <c r="Q75" s="190" t="s">
        <v>2177</v>
      </c>
      <c r="R75" s="185" t="s">
        <v>290</v>
      </c>
      <c r="S75" s="191" t="s">
        <v>2113</v>
      </c>
      <c r="T75" s="191" t="s">
        <v>2114</v>
      </c>
      <c r="U75" s="192">
        <f>120000000+200000000+160500000</f>
        <v>480500000</v>
      </c>
      <c r="V75" s="192">
        <v>160500000</v>
      </c>
      <c r="W75" s="192">
        <v>0</v>
      </c>
      <c r="X75" s="192">
        <v>0</v>
      </c>
      <c r="Y75" s="192">
        <v>0</v>
      </c>
      <c r="Z75" s="192">
        <v>0</v>
      </c>
      <c r="AA75" s="192">
        <v>0</v>
      </c>
      <c r="AB75" s="192">
        <v>0</v>
      </c>
      <c r="AC75" s="192">
        <v>200000000</v>
      </c>
      <c r="AD75" s="192">
        <v>0</v>
      </c>
      <c r="AE75" s="192">
        <v>0</v>
      </c>
      <c r="AF75" s="192">
        <v>0</v>
      </c>
      <c r="AG75" s="192">
        <v>0</v>
      </c>
      <c r="AH75" s="192">
        <v>0</v>
      </c>
      <c r="AI75" s="192">
        <v>0</v>
      </c>
      <c r="AJ75" s="192">
        <v>0</v>
      </c>
      <c r="AK75" s="192">
        <v>120000000</v>
      </c>
      <c r="AL75" s="192">
        <f t="shared" si="3"/>
        <v>480500000</v>
      </c>
    </row>
    <row r="76" spans="1:38" s="193" customFormat="1" ht="36" hidden="1" x14ac:dyDescent="0.25">
      <c r="A76" s="185" t="s">
        <v>435</v>
      </c>
      <c r="B76" s="205" t="s">
        <v>13</v>
      </c>
      <c r="C76" s="206" t="s">
        <v>14</v>
      </c>
      <c r="D76" s="185" t="s">
        <v>267</v>
      </c>
      <c r="E76" s="186" t="s">
        <v>269</v>
      </c>
      <c r="F76" s="186" t="s">
        <v>587</v>
      </c>
      <c r="G76" s="207">
        <v>1905</v>
      </c>
      <c r="H76" s="208" t="s">
        <v>201</v>
      </c>
      <c r="I76" s="186" t="s">
        <v>714</v>
      </c>
      <c r="J76" s="186" t="s">
        <v>1026</v>
      </c>
      <c r="K76" s="187">
        <v>1905019</v>
      </c>
      <c r="L76" s="206" t="s">
        <v>1027</v>
      </c>
      <c r="M76" s="187">
        <v>190501900</v>
      </c>
      <c r="N76" s="209">
        <v>350</v>
      </c>
      <c r="O76" s="185" t="s">
        <v>1275</v>
      </c>
      <c r="P76" s="190" t="s">
        <v>1278</v>
      </c>
      <c r="Q76" s="190" t="s">
        <v>2177</v>
      </c>
      <c r="R76" s="185" t="s">
        <v>290</v>
      </c>
      <c r="S76" s="191" t="s">
        <v>235</v>
      </c>
      <c r="T76" s="191" t="s">
        <v>2112</v>
      </c>
      <c r="U76" s="192">
        <v>30000000</v>
      </c>
      <c r="V76" s="192">
        <v>0</v>
      </c>
      <c r="W76" s="192">
        <v>0</v>
      </c>
      <c r="X76" s="192">
        <v>0</v>
      </c>
      <c r="Y76" s="192">
        <v>30000000</v>
      </c>
      <c r="Z76" s="192">
        <v>0</v>
      </c>
      <c r="AA76" s="192">
        <v>0</v>
      </c>
      <c r="AB76" s="192">
        <v>0</v>
      </c>
      <c r="AC76" s="192">
        <v>0</v>
      </c>
      <c r="AD76" s="192">
        <v>0</v>
      </c>
      <c r="AE76" s="192">
        <v>0</v>
      </c>
      <c r="AF76" s="192">
        <v>0</v>
      </c>
      <c r="AG76" s="192">
        <v>0</v>
      </c>
      <c r="AH76" s="192">
        <v>0</v>
      </c>
      <c r="AI76" s="192">
        <v>0</v>
      </c>
      <c r="AJ76" s="192">
        <v>0</v>
      </c>
      <c r="AK76" s="192">
        <v>0</v>
      </c>
      <c r="AL76" s="192">
        <f t="shared" si="3"/>
        <v>30000000</v>
      </c>
    </row>
    <row r="77" spans="1:38" s="193" customFormat="1" ht="60" hidden="1" x14ac:dyDescent="0.25">
      <c r="A77" s="185" t="s">
        <v>436</v>
      </c>
      <c r="B77" s="205" t="s">
        <v>13</v>
      </c>
      <c r="C77" s="206" t="s">
        <v>7</v>
      </c>
      <c r="D77" s="185" t="s">
        <v>267</v>
      </c>
      <c r="E77" s="186" t="s">
        <v>269</v>
      </c>
      <c r="F77" s="186" t="s">
        <v>587</v>
      </c>
      <c r="G77" s="207">
        <v>1905</v>
      </c>
      <c r="H77" s="188" t="s">
        <v>201</v>
      </c>
      <c r="I77" s="186" t="s">
        <v>715</v>
      </c>
      <c r="J77" s="206" t="s">
        <v>1028</v>
      </c>
      <c r="K77" s="187">
        <v>1905030</v>
      </c>
      <c r="L77" s="206" t="s">
        <v>1029</v>
      </c>
      <c r="M77" s="187">
        <v>190503000</v>
      </c>
      <c r="N77" s="189">
        <v>30</v>
      </c>
      <c r="O77" s="185" t="s">
        <v>1275</v>
      </c>
      <c r="P77" s="190" t="s">
        <v>1278</v>
      </c>
      <c r="Q77" s="190" t="s">
        <v>2177</v>
      </c>
      <c r="R77" s="185" t="s">
        <v>290</v>
      </c>
      <c r="S77" s="191" t="s">
        <v>206</v>
      </c>
      <c r="T77" s="191" t="s">
        <v>2112</v>
      </c>
      <c r="U77" s="192">
        <v>5000000</v>
      </c>
      <c r="V77" s="192">
        <v>0</v>
      </c>
      <c r="W77" s="192">
        <v>0</v>
      </c>
      <c r="X77" s="192">
        <v>0</v>
      </c>
      <c r="Y77" s="192">
        <v>5000000</v>
      </c>
      <c r="Z77" s="192">
        <v>0</v>
      </c>
      <c r="AA77" s="192">
        <v>0</v>
      </c>
      <c r="AB77" s="192">
        <v>0</v>
      </c>
      <c r="AC77" s="192">
        <v>0</v>
      </c>
      <c r="AD77" s="192">
        <v>0</v>
      </c>
      <c r="AE77" s="192">
        <v>0</v>
      </c>
      <c r="AF77" s="192">
        <v>0</v>
      </c>
      <c r="AG77" s="192">
        <v>0</v>
      </c>
      <c r="AH77" s="192">
        <v>0</v>
      </c>
      <c r="AI77" s="192">
        <v>0</v>
      </c>
      <c r="AJ77" s="192">
        <v>0</v>
      </c>
      <c r="AK77" s="192">
        <v>0</v>
      </c>
      <c r="AL77" s="192">
        <f t="shared" si="3"/>
        <v>5000000</v>
      </c>
    </row>
    <row r="78" spans="1:38" s="193" customFormat="1" ht="36" hidden="1" x14ac:dyDescent="0.25">
      <c r="A78" s="185" t="s">
        <v>437</v>
      </c>
      <c r="B78" s="205" t="s">
        <v>13</v>
      </c>
      <c r="C78" s="206" t="s">
        <v>1204</v>
      </c>
      <c r="D78" s="185" t="s">
        <v>267</v>
      </c>
      <c r="E78" s="186" t="s">
        <v>269</v>
      </c>
      <c r="F78" s="186" t="s">
        <v>587</v>
      </c>
      <c r="G78" s="207">
        <v>1905</v>
      </c>
      <c r="H78" s="188" t="s">
        <v>201</v>
      </c>
      <c r="I78" s="185" t="s">
        <v>716</v>
      </c>
      <c r="J78" s="206" t="s">
        <v>1030</v>
      </c>
      <c r="K78" s="187">
        <v>1905050</v>
      </c>
      <c r="L78" s="206" t="s">
        <v>1031</v>
      </c>
      <c r="M78" s="187">
        <v>190505000</v>
      </c>
      <c r="N78" s="189">
        <v>1</v>
      </c>
      <c r="O78" s="185" t="s">
        <v>1275</v>
      </c>
      <c r="P78" s="190" t="s">
        <v>1278</v>
      </c>
      <c r="Q78" s="190" t="s">
        <v>2177</v>
      </c>
      <c r="R78" s="185" t="s">
        <v>290</v>
      </c>
      <c r="S78" s="191" t="s">
        <v>188</v>
      </c>
      <c r="T78" s="191" t="s">
        <v>2112</v>
      </c>
      <c r="U78" s="192">
        <v>172939430</v>
      </c>
      <c r="V78" s="192">
        <v>0</v>
      </c>
      <c r="W78" s="192">
        <v>0</v>
      </c>
      <c r="X78" s="192">
        <v>0</v>
      </c>
      <c r="Y78" s="192">
        <v>172939430</v>
      </c>
      <c r="Z78" s="192">
        <v>0</v>
      </c>
      <c r="AA78" s="192">
        <v>0</v>
      </c>
      <c r="AB78" s="192">
        <v>0</v>
      </c>
      <c r="AC78" s="192">
        <v>0</v>
      </c>
      <c r="AD78" s="192">
        <v>0</v>
      </c>
      <c r="AE78" s="192">
        <v>0</v>
      </c>
      <c r="AF78" s="192">
        <v>0</v>
      </c>
      <c r="AG78" s="192">
        <v>0</v>
      </c>
      <c r="AH78" s="192">
        <v>0</v>
      </c>
      <c r="AI78" s="192">
        <v>0</v>
      </c>
      <c r="AJ78" s="192">
        <v>0</v>
      </c>
      <c r="AK78" s="192">
        <v>0</v>
      </c>
      <c r="AL78" s="192">
        <f t="shared" si="3"/>
        <v>172939430</v>
      </c>
    </row>
    <row r="79" spans="1:38" s="193" customFormat="1" ht="36" hidden="1" x14ac:dyDescent="0.25">
      <c r="A79" s="185" t="s">
        <v>438</v>
      </c>
      <c r="B79" s="205" t="s">
        <v>13</v>
      </c>
      <c r="C79" s="206" t="s">
        <v>14</v>
      </c>
      <c r="D79" s="185" t="s">
        <v>267</v>
      </c>
      <c r="E79" s="205" t="s">
        <v>269</v>
      </c>
      <c r="F79" s="186" t="s">
        <v>587</v>
      </c>
      <c r="G79" s="207">
        <v>1905</v>
      </c>
      <c r="H79" s="188" t="s">
        <v>201</v>
      </c>
      <c r="I79" s="185" t="s">
        <v>717</v>
      </c>
      <c r="J79" s="185" t="s">
        <v>1032</v>
      </c>
      <c r="K79" s="206">
        <v>1905049</v>
      </c>
      <c r="L79" s="206" t="s">
        <v>1033</v>
      </c>
      <c r="M79" s="206">
        <v>190504900</v>
      </c>
      <c r="N79" s="189">
        <v>1</v>
      </c>
      <c r="O79" s="185" t="s">
        <v>1275</v>
      </c>
      <c r="P79" s="190" t="s">
        <v>1278</v>
      </c>
      <c r="Q79" s="190" t="s">
        <v>2177</v>
      </c>
      <c r="R79" s="185" t="s">
        <v>290</v>
      </c>
      <c r="S79" s="191" t="s">
        <v>189</v>
      </c>
      <c r="T79" s="191" t="s">
        <v>2112</v>
      </c>
      <c r="U79" s="192">
        <v>5000000</v>
      </c>
      <c r="V79" s="192">
        <v>0</v>
      </c>
      <c r="W79" s="192">
        <v>0</v>
      </c>
      <c r="X79" s="192">
        <v>0</v>
      </c>
      <c r="Y79" s="192">
        <v>5000000</v>
      </c>
      <c r="Z79" s="192">
        <v>0</v>
      </c>
      <c r="AA79" s="192">
        <v>0</v>
      </c>
      <c r="AB79" s="192">
        <v>0</v>
      </c>
      <c r="AC79" s="192">
        <v>0</v>
      </c>
      <c r="AD79" s="192">
        <v>0</v>
      </c>
      <c r="AE79" s="192">
        <v>0</v>
      </c>
      <c r="AF79" s="192">
        <v>0</v>
      </c>
      <c r="AG79" s="192">
        <v>0</v>
      </c>
      <c r="AH79" s="192">
        <v>0</v>
      </c>
      <c r="AI79" s="192">
        <v>0</v>
      </c>
      <c r="AJ79" s="192">
        <v>0</v>
      </c>
      <c r="AK79" s="192">
        <v>0</v>
      </c>
      <c r="AL79" s="192">
        <f t="shared" si="3"/>
        <v>5000000</v>
      </c>
    </row>
    <row r="80" spans="1:38" s="193" customFormat="1" ht="36" hidden="1" x14ac:dyDescent="0.25">
      <c r="A80" s="185" t="s">
        <v>439</v>
      </c>
      <c r="B80" s="205" t="s">
        <v>13</v>
      </c>
      <c r="C80" s="206" t="s">
        <v>14</v>
      </c>
      <c r="D80" s="185" t="s">
        <v>267</v>
      </c>
      <c r="E80" s="186" t="s">
        <v>269</v>
      </c>
      <c r="F80" s="186" t="s">
        <v>587</v>
      </c>
      <c r="G80" s="207">
        <v>1905</v>
      </c>
      <c r="H80" s="188" t="s">
        <v>201</v>
      </c>
      <c r="I80" s="206" t="s">
        <v>1666</v>
      </c>
      <c r="J80" s="185" t="s">
        <v>1034</v>
      </c>
      <c r="K80" s="206">
        <v>1905021</v>
      </c>
      <c r="L80" s="206" t="s">
        <v>1035</v>
      </c>
      <c r="M80" s="206">
        <v>190502100</v>
      </c>
      <c r="N80" s="189">
        <v>1</v>
      </c>
      <c r="O80" s="185" t="s">
        <v>1275</v>
      </c>
      <c r="P80" s="190" t="s">
        <v>1278</v>
      </c>
      <c r="Q80" s="190" t="s">
        <v>2177</v>
      </c>
      <c r="R80" s="185" t="s">
        <v>290</v>
      </c>
      <c r="S80" s="191" t="s">
        <v>190</v>
      </c>
      <c r="T80" s="191" t="s">
        <v>2112</v>
      </c>
      <c r="U80" s="192">
        <v>8000000</v>
      </c>
      <c r="V80" s="192">
        <v>0</v>
      </c>
      <c r="W80" s="192">
        <v>0</v>
      </c>
      <c r="X80" s="192">
        <v>0</v>
      </c>
      <c r="Y80" s="192">
        <v>8000000</v>
      </c>
      <c r="Z80" s="192">
        <v>0</v>
      </c>
      <c r="AA80" s="192">
        <v>0</v>
      </c>
      <c r="AB80" s="192">
        <v>0</v>
      </c>
      <c r="AC80" s="192">
        <v>0</v>
      </c>
      <c r="AD80" s="192">
        <v>0</v>
      </c>
      <c r="AE80" s="192">
        <v>0</v>
      </c>
      <c r="AF80" s="192">
        <v>0</v>
      </c>
      <c r="AG80" s="192">
        <v>0</v>
      </c>
      <c r="AH80" s="192">
        <v>0</v>
      </c>
      <c r="AI80" s="192">
        <v>0</v>
      </c>
      <c r="AJ80" s="192">
        <v>0</v>
      </c>
      <c r="AK80" s="192">
        <v>0</v>
      </c>
      <c r="AL80" s="192">
        <f t="shared" si="3"/>
        <v>8000000</v>
      </c>
    </row>
    <row r="81" spans="1:38" s="193" customFormat="1" ht="36" hidden="1" x14ac:dyDescent="0.25">
      <c r="A81" s="185" t="s">
        <v>440</v>
      </c>
      <c r="B81" s="205" t="s">
        <v>13</v>
      </c>
      <c r="C81" s="206" t="s">
        <v>1204</v>
      </c>
      <c r="D81" s="185" t="s">
        <v>267</v>
      </c>
      <c r="E81" s="186" t="s">
        <v>269</v>
      </c>
      <c r="F81" s="186" t="s">
        <v>587</v>
      </c>
      <c r="G81" s="207">
        <v>1905</v>
      </c>
      <c r="H81" s="188" t="s">
        <v>201</v>
      </c>
      <c r="I81" s="185" t="s">
        <v>718</v>
      </c>
      <c r="J81" s="185" t="s">
        <v>1036</v>
      </c>
      <c r="K81" s="187">
        <v>1905023</v>
      </c>
      <c r="L81" s="206" t="s">
        <v>1037</v>
      </c>
      <c r="M81" s="187">
        <v>190502300</v>
      </c>
      <c r="N81" s="189">
        <v>1</v>
      </c>
      <c r="O81" s="185" t="s">
        <v>1275</v>
      </c>
      <c r="P81" s="190" t="s">
        <v>1278</v>
      </c>
      <c r="Q81" s="190" t="s">
        <v>2177</v>
      </c>
      <c r="R81" s="185" t="s">
        <v>290</v>
      </c>
      <c r="S81" s="191" t="s">
        <v>191</v>
      </c>
      <c r="T81" s="191" t="s">
        <v>2112</v>
      </c>
      <c r="U81" s="192">
        <v>140000000</v>
      </c>
      <c r="V81" s="192">
        <v>0</v>
      </c>
      <c r="W81" s="192">
        <v>0</v>
      </c>
      <c r="X81" s="192">
        <v>0</v>
      </c>
      <c r="Y81" s="192">
        <v>140000000</v>
      </c>
      <c r="Z81" s="192">
        <v>0</v>
      </c>
      <c r="AA81" s="192">
        <v>0</v>
      </c>
      <c r="AB81" s="192">
        <v>0</v>
      </c>
      <c r="AC81" s="192">
        <v>0</v>
      </c>
      <c r="AD81" s="192">
        <v>0</v>
      </c>
      <c r="AE81" s="192">
        <v>0</v>
      </c>
      <c r="AF81" s="192">
        <v>0</v>
      </c>
      <c r="AG81" s="192">
        <v>0</v>
      </c>
      <c r="AH81" s="192">
        <v>0</v>
      </c>
      <c r="AI81" s="192">
        <v>0</v>
      </c>
      <c r="AJ81" s="192">
        <v>0</v>
      </c>
      <c r="AK81" s="192">
        <v>0</v>
      </c>
      <c r="AL81" s="192">
        <f t="shared" si="3"/>
        <v>140000000</v>
      </c>
    </row>
    <row r="82" spans="1:38" s="193" customFormat="1" ht="36" hidden="1" x14ac:dyDescent="0.25">
      <c r="A82" s="185" t="s">
        <v>441</v>
      </c>
      <c r="B82" s="205" t="s">
        <v>13</v>
      </c>
      <c r="C82" s="206" t="s">
        <v>1204</v>
      </c>
      <c r="D82" s="185" t="s">
        <v>267</v>
      </c>
      <c r="E82" s="186" t="s">
        <v>269</v>
      </c>
      <c r="F82" s="186" t="s">
        <v>587</v>
      </c>
      <c r="G82" s="207">
        <v>1905</v>
      </c>
      <c r="H82" s="188" t="s">
        <v>201</v>
      </c>
      <c r="I82" s="185" t="s">
        <v>719</v>
      </c>
      <c r="J82" s="185" t="s">
        <v>61</v>
      </c>
      <c r="K82" s="187">
        <v>1905026</v>
      </c>
      <c r="L82" s="206" t="s">
        <v>62</v>
      </c>
      <c r="M82" s="187">
        <v>190502600</v>
      </c>
      <c r="N82" s="189">
        <v>1</v>
      </c>
      <c r="O82" s="185" t="s">
        <v>1275</v>
      </c>
      <c r="P82" s="190" t="s">
        <v>1278</v>
      </c>
      <c r="Q82" s="190" t="s">
        <v>2177</v>
      </c>
      <c r="R82" s="185" t="s">
        <v>290</v>
      </c>
      <c r="S82" s="191" t="s">
        <v>192</v>
      </c>
      <c r="T82" s="191" t="s">
        <v>2112</v>
      </c>
      <c r="U82" s="192">
        <v>20000000</v>
      </c>
      <c r="V82" s="192">
        <v>0</v>
      </c>
      <c r="W82" s="192">
        <v>0</v>
      </c>
      <c r="X82" s="192">
        <v>0</v>
      </c>
      <c r="Y82" s="192">
        <v>20000000</v>
      </c>
      <c r="Z82" s="192">
        <v>0</v>
      </c>
      <c r="AA82" s="192">
        <v>0</v>
      </c>
      <c r="AB82" s="192">
        <v>0</v>
      </c>
      <c r="AC82" s="192">
        <v>0</v>
      </c>
      <c r="AD82" s="192">
        <v>0</v>
      </c>
      <c r="AE82" s="192">
        <v>0</v>
      </c>
      <c r="AF82" s="192">
        <v>0</v>
      </c>
      <c r="AG82" s="192">
        <v>0</v>
      </c>
      <c r="AH82" s="192">
        <v>0</v>
      </c>
      <c r="AI82" s="192">
        <v>0</v>
      </c>
      <c r="AJ82" s="192">
        <v>0</v>
      </c>
      <c r="AK82" s="192">
        <v>0</v>
      </c>
      <c r="AL82" s="192">
        <f t="shared" si="3"/>
        <v>20000000</v>
      </c>
    </row>
    <row r="83" spans="1:38" s="193" customFormat="1" ht="48" hidden="1" x14ac:dyDescent="0.25">
      <c r="A83" s="185" t="s">
        <v>442</v>
      </c>
      <c r="B83" s="205" t="s">
        <v>13</v>
      </c>
      <c r="C83" s="206" t="s">
        <v>1204</v>
      </c>
      <c r="D83" s="185" t="s">
        <v>267</v>
      </c>
      <c r="E83" s="186" t="s">
        <v>269</v>
      </c>
      <c r="F83" s="186" t="s">
        <v>587</v>
      </c>
      <c r="G83" s="207">
        <v>1905</v>
      </c>
      <c r="H83" s="188" t="s">
        <v>201</v>
      </c>
      <c r="I83" s="206" t="s">
        <v>720</v>
      </c>
      <c r="J83" s="206" t="s">
        <v>1038</v>
      </c>
      <c r="K83" s="187">
        <v>1905024</v>
      </c>
      <c r="L83" s="206" t="s">
        <v>1039</v>
      </c>
      <c r="M83" s="187">
        <v>190502400</v>
      </c>
      <c r="N83" s="189">
        <v>1</v>
      </c>
      <c r="O83" s="185" t="s">
        <v>1275</v>
      </c>
      <c r="P83" s="190" t="s">
        <v>1278</v>
      </c>
      <c r="Q83" s="190" t="s">
        <v>2177</v>
      </c>
      <c r="R83" s="185" t="s">
        <v>290</v>
      </c>
      <c r="S83" s="191" t="s">
        <v>193</v>
      </c>
      <c r="T83" s="191" t="s">
        <v>2112</v>
      </c>
      <c r="U83" s="192">
        <v>45000000</v>
      </c>
      <c r="V83" s="192">
        <v>0</v>
      </c>
      <c r="W83" s="192">
        <v>0</v>
      </c>
      <c r="X83" s="192">
        <v>0</v>
      </c>
      <c r="Y83" s="192">
        <v>45000000</v>
      </c>
      <c r="Z83" s="192">
        <v>0</v>
      </c>
      <c r="AA83" s="192">
        <v>0</v>
      </c>
      <c r="AB83" s="192">
        <v>0</v>
      </c>
      <c r="AC83" s="192">
        <v>0</v>
      </c>
      <c r="AD83" s="192">
        <v>0</v>
      </c>
      <c r="AE83" s="192">
        <v>0</v>
      </c>
      <c r="AF83" s="192">
        <v>0</v>
      </c>
      <c r="AG83" s="192">
        <v>0</v>
      </c>
      <c r="AH83" s="192">
        <v>0</v>
      </c>
      <c r="AI83" s="192">
        <v>0</v>
      </c>
      <c r="AJ83" s="192">
        <v>0</v>
      </c>
      <c r="AK83" s="192">
        <v>0</v>
      </c>
      <c r="AL83" s="192">
        <f t="shared" si="3"/>
        <v>45000000</v>
      </c>
    </row>
    <row r="84" spans="1:38" s="193" customFormat="1" ht="48" hidden="1" x14ac:dyDescent="0.25">
      <c r="A84" s="185" t="s">
        <v>443</v>
      </c>
      <c r="B84" s="205" t="s">
        <v>13</v>
      </c>
      <c r="C84" s="206" t="s">
        <v>1204</v>
      </c>
      <c r="D84" s="185" t="s">
        <v>267</v>
      </c>
      <c r="E84" s="186" t="s">
        <v>269</v>
      </c>
      <c r="F84" s="186" t="s">
        <v>587</v>
      </c>
      <c r="G84" s="207">
        <v>1905</v>
      </c>
      <c r="H84" s="188" t="s">
        <v>201</v>
      </c>
      <c r="I84" s="185" t="s">
        <v>721</v>
      </c>
      <c r="J84" s="185" t="s">
        <v>59</v>
      </c>
      <c r="K84" s="187">
        <v>1905028</v>
      </c>
      <c r="L84" s="206" t="s">
        <v>60</v>
      </c>
      <c r="M84" s="187">
        <v>190502800</v>
      </c>
      <c r="N84" s="189">
        <v>1</v>
      </c>
      <c r="O84" s="185" t="s">
        <v>1275</v>
      </c>
      <c r="P84" s="190" t="s">
        <v>1278</v>
      </c>
      <c r="Q84" s="190" t="s">
        <v>2177</v>
      </c>
      <c r="R84" s="185" t="s">
        <v>290</v>
      </c>
      <c r="S84" s="191" t="s">
        <v>197</v>
      </c>
      <c r="T84" s="191" t="s">
        <v>2112</v>
      </c>
      <c r="U84" s="210">
        <v>23000000</v>
      </c>
      <c r="V84" s="192">
        <v>0</v>
      </c>
      <c r="W84" s="192">
        <v>0</v>
      </c>
      <c r="X84" s="192">
        <v>0</v>
      </c>
      <c r="Y84" s="210">
        <v>23000000</v>
      </c>
      <c r="Z84" s="192">
        <v>0</v>
      </c>
      <c r="AA84" s="192">
        <v>0</v>
      </c>
      <c r="AB84" s="192">
        <v>0</v>
      </c>
      <c r="AC84" s="192">
        <v>0</v>
      </c>
      <c r="AD84" s="192">
        <v>0</v>
      </c>
      <c r="AE84" s="192">
        <v>0</v>
      </c>
      <c r="AF84" s="192">
        <v>0</v>
      </c>
      <c r="AG84" s="192">
        <v>0</v>
      </c>
      <c r="AH84" s="192">
        <v>0</v>
      </c>
      <c r="AI84" s="192">
        <v>0</v>
      </c>
      <c r="AJ84" s="192">
        <v>0</v>
      </c>
      <c r="AK84" s="192">
        <v>0</v>
      </c>
      <c r="AL84" s="192">
        <f t="shared" si="3"/>
        <v>23000000</v>
      </c>
    </row>
    <row r="85" spans="1:38" s="193" customFormat="1" ht="36" hidden="1" x14ac:dyDescent="0.25">
      <c r="A85" s="185" t="s">
        <v>444</v>
      </c>
      <c r="B85" s="205" t="s">
        <v>13</v>
      </c>
      <c r="C85" s="206" t="s">
        <v>14</v>
      </c>
      <c r="D85" s="185" t="s">
        <v>267</v>
      </c>
      <c r="E85" s="186" t="s">
        <v>269</v>
      </c>
      <c r="F85" s="186" t="s">
        <v>587</v>
      </c>
      <c r="G85" s="207">
        <v>1905</v>
      </c>
      <c r="H85" s="188" t="s">
        <v>201</v>
      </c>
      <c r="I85" s="185" t="s">
        <v>722</v>
      </c>
      <c r="J85" s="185" t="s">
        <v>57</v>
      </c>
      <c r="K85" s="187">
        <v>1905022</v>
      </c>
      <c r="L85" s="206" t="s">
        <v>58</v>
      </c>
      <c r="M85" s="187">
        <v>190502200</v>
      </c>
      <c r="N85" s="189">
        <v>1</v>
      </c>
      <c r="O85" s="185" t="s">
        <v>1275</v>
      </c>
      <c r="P85" s="190" t="s">
        <v>1278</v>
      </c>
      <c r="Q85" s="190" t="s">
        <v>2177</v>
      </c>
      <c r="R85" s="185" t="s">
        <v>290</v>
      </c>
      <c r="S85" s="206" t="s">
        <v>194</v>
      </c>
      <c r="T85" s="191" t="s">
        <v>2112</v>
      </c>
      <c r="U85" s="210">
        <v>52000000</v>
      </c>
      <c r="V85" s="192">
        <v>0</v>
      </c>
      <c r="W85" s="192">
        <v>0</v>
      </c>
      <c r="X85" s="192">
        <v>0</v>
      </c>
      <c r="Y85" s="210">
        <v>52000000</v>
      </c>
      <c r="Z85" s="192">
        <v>0</v>
      </c>
      <c r="AA85" s="192">
        <v>0</v>
      </c>
      <c r="AB85" s="192">
        <v>0</v>
      </c>
      <c r="AC85" s="192">
        <v>0</v>
      </c>
      <c r="AD85" s="192">
        <v>0</v>
      </c>
      <c r="AE85" s="192">
        <v>0</v>
      </c>
      <c r="AF85" s="192">
        <v>0</v>
      </c>
      <c r="AG85" s="192">
        <v>0</v>
      </c>
      <c r="AH85" s="192">
        <v>0</v>
      </c>
      <c r="AI85" s="192">
        <v>0</v>
      </c>
      <c r="AJ85" s="192">
        <v>0</v>
      </c>
      <c r="AK85" s="192">
        <v>0</v>
      </c>
      <c r="AL85" s="192">
        <f t="shared" si="3"/>
        <v>52000000</v>
      </c>
    </row>
    <row r="86" spans="1:38" s="193" customFormat="1" ht="36" hidden="1" x14ac:dyDescent="0.25">
      <c r="A86" s="185" t="s">
        <v>445</v>
      </c>
      <c r="B86" s="205" t="s">
        <v>13</v>
      </c>
      <c r="C86" s="206" t="s">
        <v>1204</v>
      </c>
      <c r="D86" s="185" t="s">
        <v>267</v>
      </c>
      <c r="E86" s="186" t="s">
        <v>269</v>
      </c>
      <c r="F86" s="186" t="s">
        <v>587</v>
      </c>
      <c r="G86" s="207">
        <v>1905</v>
      </c>
      <c r="H86" s="188" t="s">
        <v>201</v>
      </c>
      <c r="I86" s="185" t="s">
        <v>723</v>
      </c>
      <c r="J86" s="185" t="s">
        <v>63</v>
      </c>
      <c r="K86" s="187">
        <v>1905027</v>
      </c>
      <c r="L86" s="206" t="s">
        <v>1040</v>
      </c>
      <c r="M86" s="187">
        <v>190502700</v>
      </c>
      <c r="N86" s="189">
        <v>1</v>
      </c>
      <c r="O86" s="185" t="s">
        <v>1275</v>
      </c>
      <c r="P86" s="190" t="s">
        <v>1278</v>
      </c>
      <c r="Q86" s="190" t="s">
        <v>2177</v>
      </c>
      <c r="R86" s="185" t="s">
        <v>290</v>
      </c>
      <c r="S86" s="206" t="s">
        <v>195</v>
      </c>
      <c r="T86" s="191" t="s">
        <v>2112</v>
      </c>
      <c r="U86" s="210">
        <v>10000000</v>
      </c>
      <c r="V86" s="192">
        <v>0</v>
      </c>
      <c r="W86" s="192">
        <v>0</v>
      </c>
      <c r="X86" s="192">
        <v>0</v>
      </c>
      <c r="Y86" s="210">
        <v>10000000</v>
      </c>
      <c r="Z86" s="192">
        <v>0</v>
      </c>
      <c r="AA86" s="192">
        <v>0</v>
      </c>
      <c r="AB86" s="192">
        <v>0</v>
      </c>
      <c r="AC86" s="192">
        <v>0</v>
      </c>
      <c r="AD86" s="192">
        <v>0</v>
      </c>
      <c r="AE86" s="192">
        <v>0</v>
      </c>
      <c r="AF86" s="192">
        <v>0</v>
      </c>
      <c r="AG86" s="192">
        <v>0</v>
      </c>
      <c r="AH86" s="192">
        <v>0</v>
      </c>
      <c r="AI86" s="192">
        <v>0</v>
      </c>
      <c r="AJ86" s="192">
        <v>0</v>
      </c>
      <c r="AK86" s="192">
        <v>0</v>
      </c>
      <c r="AL86" s="192">
        <f t="shared" si="3"/>
        <v>10000000</v>
      </c>
    </row>
    <row r="87" spans="1:38" s="193" customFormat="1" ht="36" hidden="1" x14ac:dyDescent="0.25">
      <c r="A87" s="185" t="s">
        <v>446</v>
      </c>
      <c r="B87" s="205" t="s">
        <v>13</v>
      </c>
      <c r="C87" s="206" t="s">
        <v>14</v>
      </c>
      <c r="D87" s="185" t="s">
        <v>267</v>
      </c>
      <c r="E87" s="186" t="s">
        <v>269</v>
      </c>
      <c r="F87" s="186" t="s">
        <v>587</v>
      </c>
      <c r="G87" s="207">
        <v>1905</v>
      </c>
      <c r="H87" s="188" t="s">
        <v>201</v>
      </c>
      <c r="I87" s="206" t="s">
        <v>724</v>
      </c>
      <c r="J87" s="185" t="s">
        <v>1034</v>
      </c>
      <c r="K87" s="206">
        <v>1905021</v>
      </c>
      <c r="L87" s="206" t="s">
        <v>1035</v>
      </c>
      <c r="M87" s="206">
        <v>190502100</v>
      </c>
      <c r="N87" s="189">
        <v>1</v>
      </c>
      <c r="O87" s="185" t="s">
        <v>1275</v>
      </c>
      <c r="P87" s="190" t="s">
        <v>1278</v>
      </c>
      <c r="Q87" s="190" t="s">
        <v>2177</v>
      </c>
      <c r="R87" s="185" t="s">
        <v>290</v>
      </c>
      <c r="S87" s="206" t="s">
        <v>196</v>
      </c>
      <c r="T87" s="191" t="s">
        <v>2112</v>
      </c>
      <c r="U87" s="210">
        <v>35000000</v>
      </c>
      <c r="V87" s="192">
        <v>0</v>
      </c>
      <c r="W87" s="192">
        <v>0</v>
      </c>
      <c r="X87" s="192">
        <v>0</v>
      </c>
      <c r="Y87" s="210">
        <v>35000000</v>
      </c>
      <c r="Z87" s="192">
        <v>0</v>
      </c>
      <c r="AA87" s="192">
        <v>0</v>
      </c>
      <c r="AB87" s="192">
        <v>0</v>
      </c>
      <c r="AC87" s="192">
        <v>0</v>
      </c>
      <c r="AD87" s="192">
        <v>0</v>
      </c>
      <c r="AE87" s="192">
        <v>0</v>
      </c>
      <c r="AF87" s="192">
        <v>0</v>
      </c>
      <c r="AG87" s="192">
        <v>0</v>
      </c>
      <c r="AH87" s="192">
        <v>0</v>
      </c>
      <c r="AI87" s="192">
        <v>0</v>
      </c>
      <c r="AJ87" s="192">
        <v>0</v>
      </c>
      <c r="AK87" s="192">
        <v>0</v>
      </c>
      <c r="AL87" s="192">
        <f t="shared" si="3"/>
        <v>35000000</v>
      </c>
    </row>
    <row r="88" spans="1:38" s="193" customFormat="1" ht="36" hidden="1" x14ac:dyDescent="0.25">
      <c r="A88" s="185" t="s">
        <v>447</v>
      </c>
      <c r="B88" s="205" t="s">
        <v>13</v>
      </c>
      <c r="C88" s="206" t="s">
        <v>14</v>
      </c>
      <c r="D88" s="185" t="s">
        <v>267</v>
      </c>
      <c r="E88" s="186" t="s">
        <v>269</v>
      </c>
      <c r="F88" s="186" t="s">
        <v>587</v>
      </c>
      <c r="G88" s="207">
        <v>1905</v>
      </c>
      <c r="H88" s="188" t="s">
        <v>201</v>
      </c>
      <c r="I88" s="206" t="s">
        <v>725</v>
      </c>
      <c r="J88" s="185" t="s">
        <v>1034</v>
      </c>
      <c r="K88" s="206">
        <v>1905021</v>
      </c>
      <c r="L88" s="206" t="s">
        <v>1035</v>
      </c>
      <c r="M88" s="206">
        <v>190502100</v>
      </c>
      <c r="N88" s="189">
        <v>1</v>
      </c>
      <c r="O88" s="185" t="s">
        <v>1275</v>
      </c>
      <c r="P88" s="190" t="s">
        <v>1278</v>
      </c>
      <c r="Q88" s="190" t="s">
        <v>2177</v>
      </c>
      <c r="R88" s="185" t="s">
        <v>290</v>
      </c>
      <c r="S88" s="206" t="s">
        <v>198</v>
      </c>
      <c r="T88" s="191" t="s">
        <v>2112</v>
      </c>
      <c r="U88" s="192">
        <v>14150000</v>
      </c>
      <c r="V88" s="192">
        <v>0</v>
      </c>
      <c r="W88" s="192">
        <v>0</v>
      </c>
      <c r="X88" s="192">
        <v>0</v>
      </c>
      <c r="Y88" s="192">
        <v>14150000</v>
      </c>
      <c r="Z88" s="192">
        <v>0</v>
      </c>
      <c r="AA88" s="192">
        <v>0</v>
      </c>
      <c r="AB88" s="192">
        <v>0</v>
      </c>
      <c r="AC88" s="192">
        <v>0</v>
      </c>
      <c r="AD88" s="192">
        <v>0</v>
      </c>
      <c r="AE88" s="192">
        <v>0</v>
      </c>
      <c r="AF88" s="192">
        <v>0</v>
      </c>
      <c r="AG88" s="192">
        <v>0</v>
      </c>
      <c r="AH88" s="192">
        <v>0</v>
      </c>
      <c r="AI88" s="192">
        <v>0</v>
      </c>
      <c r="AJ88" s="192">
        <v>0</v>
      </c>
      <c r="AK88" s="192">
        <v>0</v>
      </c>
      <c r="AL88" s="192">
        <f t="shared" si="3"/>
        <v>14150000</v>
      </c>
    </row>
    <row r="89" spans="1:38" s="193" customFormat="1" ht="48" hidden="1" x14ac:dyDescent="0.25">
      <c r="A89" s="185" t="s">
        <v>448</v>
      </c>
      <c r="B89" s="186" t="s">
        <v>13</v>
      </c>
      <c r="C89" s="186" t="s">
        <v>1204</v>
      </c>
      <c r="D89" s="185" t="s">
        <v>267</v>
      </c>
      <c r="E89" s="211" t="s">
        <v>269</v>
      </c>
      <c r="F89" s="211" t="s">
        <v>12</v>
      </c>
      <c r="G89" s="211">
        <v>1906</v>
      </c>
      <c r="H89" s="208" t="s">
        <v>201</v>
      </c>
      <c r="I89" s="212" t="s">
        <v>726</v>
      </c>
      <c r="J89" s="186" t="s">
        <v>1041</v>
      </c>
      <c r="K89" s="211">
        <v>1906044</v>
      </c>
      <c r="L89" s="211" t="s">
        <v>1042</v>
      </c>
      <c r="M89" s="211">
        <v>190604400</v>
      </c>
      <c r="N89" s="209">
        <v>20846</v>
      </c>
      <c r="O89" s="185" t="s">
        <v>1276</v>
      </c>
      <c r="P89" s="190" t="s">
        <v>1277</v>
      </c>
      <c r="Q89" s="190" t="s">
        <v>2177</v>
      </c>
      <c r="R89" s="185" t="s">
        <v>290</v>
      </c>
      <c r="S89" s="191" t="s">
        <v>2096</v>
      </c>
      <c r="T89" s="191" t="s">
        <v>2115</v>
      </c>
      <c r="U89" s="192">
        <f>11240163941+14454640664+336169856+2520406781</f>
        <v>28551381242</v>
      </c>
      <c r="V89" s="192">
        <v>0</v>
      </c>
      <c r="W89" s="192">
        <v>0</v>
      </c>
      <c r="X89" s="192">
        <v>0</v>
      </c>
      <c r="Y89" s="192">
        <v>11240163941</v>
      </c>
      <c r="Z89" s="192">
        <v>0</v>
      </c>
      <c r="AA89" s="192">
        <v>0</v>
      </c>
      <c r="AB89" s="192">
        <v>0</v>
      </c>
      <c r="AC89" s="192">
        <v>0</v>
      </c>
      <c r="AD89" s="192">
        <v>0</v>
      </c>
      <c r="AE89" s="192">
        <v>0</v>
      </c>
      <c r="AF89" s="192">
        <v>0</v>
      </c>
      <c r="AG89" s="192">
        <v>0</v>
      </c>
      <c r="AH89" s="192">
        <v>0</v>
      </c>
      <c r="AI89" s="192">
        <v>2520406781</v>
      </c>
      <c r="AJ89" s="192">
        <v>0</v>
      </c>
      <c r="AK89" s="192">
        <f>14454640664+336169856</f>
        <v>14790810520</v>
      </c>
      <c r="AL89" s="192">
        <f t="shared" si="3"/>
        <v>28551381242</v>
      </c>
    </row>
    <row r="90" spans="1:38" s="169" customFormat="1" ht="48" hidden="1" x14ac:dyDescent="0.25">
      <c r="A90" s="163" t="s">
        <v>449</v>
      </c>
      <c r="B90" s="173" t="s">
        <v>7</v>
      </c>
      <c r="C90" s="173" t="s">
        <v>13</v>
      </c>
      <c r="D90" s="163" t="s">
        <v>267</v>
      </c>
      <c r="E90" s="164" t="s">
        <v>269</v>
      </c>
      <c r="F90" s="174" t="s">
        <v>12</v>
      </c>
      <c r="G90" s="174">
        <v>1906</v>
      </c>
      <c r="H90" s="175" t="s">
        <v>201</v>
      </c>
      <c r="I90" s="164" t="s">
        <v>727</v>
      </c>
      <c r="J90" s="164" t="s">
        <v>1043</v>
      </c>
      <c r="K90" s="172">
        <v>1906001</v>
      </c>
      <c r="L90" s="173" t="s">
        <v>1044</v>
      </c>
      <c r="M90" s="172">
        <v>190600100</v>
      </c>
      <c r="N90" s="176">
        <v>0.8</v>
      </c>
      <c r="O90" s="164" t="s">
        <v>2143</v>
      </c>
      <c r="P90" s="215" t="s">
        <v>1204</v>
      </c>
      <c r="Q90" s="215" t="s">
        <v>1204</v>
      </c>
      <c r="R90" s="163" t="s">
        <v>1211</v>
      </c>
      <c r="S90" s="216" t="s">
        <v>2143</v>
      </c>
      <c r="T90" s="216" t="s">
        <v>1204</v>
      </c>
      <c r="U90" s="168">
        <v>0</v>
      </c>
      <c r="V90" s="168">
        <v>0</v>
      </c>
      <c r="W90" s="168">
        <v>0</v>
      </c>
      <c r="X90" s="168">
        <v>0</v>
      </c>
      <c r="Y90" s="168">
        <v>0</v>
      </c>
      <c r="Z90" s="168">
        <v>0</v>
      </c>
      <c r="AA90" s="168">
        <v>0</v>
      </c>
      <c r="AB90" s="168">
        <v>0</v>
      </c>
      <c r="AC90" s="168">
        <v>0</v>
      </c>
      <c r="AD90" s="168">
        <v>0</v>
      </c>
      <c r="AE90" s="168">
        <v>0</v>
      </c>
      <c r="AF90" s="168">
        <v>0</v>
      </c>
      <c r="AG90" s="168">
        <v>0</v>
      </c>
      <c r="AH90" s="168">
        <v>0</v>
      </c>
      <c r="AI90" s="168">
        <v>0</v>
      </c>
      <c r="AJ90" s="168">
        <v>0</v>
      </c>
      <c r="AK90" s="168">
        <v>0</v>
      </c>
      <c r="AL90" s="168">
        <f t="shared" si="3"/>
        <v>0</v>
      </c>
    </row>
    <row r="91" spans="1:38" s="169" customFormat="1" ht="36" hidden="1" x14ac:dyDescent="0.25">
      <c r="A91" s="163" t="s">
        <v>450</v>
      </c>
      <c r="B91" s="173" t="s">
        <v>13</v>
      </c>
      <c r="C91" s="173" t="s">
        <v>7</v>
      </c>
      <c r="D91" s="163" t="s">
        <v>267</v>
      </c>
      <c r="E91" s="164" t="s">
        <v>269</v>
      </c>
      <c r="F91" s="174" t="s">
        <v>12</v>
      </c>
      <c r="G91" s="174">
        <v>1906</v>
      </c>
      <c r="H91" s="175" t="s">
        <v>201</v>
      </c>
      <c r="I91" s="164" t="s">
        <v>728</v>
      </c>
      <c r="J91" s="164" t="s">
        <v>1045</v>
      </c>
      <c r="K91" s="172">
        <v>1906005</v>
      </c>
      <c r="L91" s="173" t="s">
        <v>1046</v>
      </c>
      <c r="M91" s="172">
        <v>190600500</v>
      </c>
      <c r="N91" s="176">
        <v>0.8</v>
      </c>
      <c r="O91" s="164" t="s">
        <v>2143</v>
      </c>
      <c r="P91" s="215" t="s">
        <v>1204</v>
      </c>
      <c r="Q91" s="215" t="s">
        <v>1204</v>
      </c>
      <c r="R91" s="163" t="s">
        <v>290</v>
      </c>
      <c r="S91" s="216" t="s">
        <v>2143</v>
      </c>
      <c r="T91" s="216" t="s">
        <v>1204</v>
      </c>
      <c r="U91" s="168">
        <v>0</v>
      </c>
      <c r="V91" s="168">
        <v>0</v>
      </c>
      <c r="W91" s="168">
        <v>0</v>
      </c>
      <c r="X91" s="168">
        <v>0</v>
      </c>
      <c r="Y91" s="168">
        <v>0</v>
      </c>
      <c r="Z91" s="168">
        <v>0</v>
      </c>
      <c r="AA91" s="168">
        <v>0</v>
      </c>
      <c r="AB91" s="168">
        <v>0</v>
      </c>
      <c r="AC91" s="168">
        <v>0</v>
      </c>
      <c r="AD91" s="168">
        <v>0</v>
      </c>
      <c r="AE91" s="168">
        <v>0</v>
      </c>
      <c r="AF91" s="168">
        <v>0</v>
      </c>
      <c r="AG91" s="168">
        <v>0</v>
      </c>
      <c r="AH91" s="168">
        <v>0</v>
      </c>
      <c r="AI91" s="168">
        <v>0</v>
      </c>
      <c r="AJ91" s="168">
        <v>0</v>
      </c>
      <c r="AK91" s="168">
        <v>0</v>
      </c>
      <c r="AL91" s="168">
        <f t="shared" si="3"/>
        <v>0</v>
      </c>
    </row>
    <row r="92" spans="1:38" s="193" customFormat="1" ht="60" hidden="1" x14ac:dyDescent="0.25">
      <c r="A92" s="185" t="s">
        <v>451</v>
      </c>
      <c r="B92" s="185" t="s">
        <v>13</v>
      </c>
      <c r="C92" s="185" t="s">
        <v>7</v>
      </c>
      <c r="D92" s="185" t="s">
        <v>267</v>
      </c>
      <c r="E92" s="186" t="s">
        <v>276</v>
      </c>
      <c r="F92" s="186" t="s">
        <v>38</v>
      </c>
      <c r="G92" s="187">
        <v>2201</v>
      </c>
      <c r="H92" s="188" t="s">
        <v>201</v>
      </c>
      <c r="I92" s="185" t="s">
        <v>1678</v>
      </c>
      <c r="J92" s="185" t="s">
        <v>1047</v>
      </c>
      <c r="K92" s="187">
        <v>2201001</v>
      </c>
      <c r="L92" s="185" t="s">
        <v>1048</v>
      </c>
      <c r="M92" s="187">
        <v>220100100</v>
      </c>
      <c r="N92" s="189">
        <v>1</v>
      </c>
      <c r="O92" s="185" t="s">
        <v>1844</v>
      </c>
      <c r="P92" s="185" t="s">
        <v>29</v>
      </c>
      <c r="Q92" s="190" t="s">
        <v>2177</v>
      </c>
      <c r="R92" s="185" t="s">
        <v>287</v>
      </c>
      <c r="S92" s="191" t="s">
        <v>1848</v>
      </c>
      <c r="T92" s="191" t="s">
        <v>2116</v>
      </c>
      <c r="U92" s="192">
        <f>30000000+20000000</f>
        <v>50000000</v>
      </c>
      <c r="V92" s="192">
        <v>0</v>
      </c>
      <c r="W92" s="192">
        <v>0</v>
      </c>
      <c r="X92" s="192">
        <v>0</v>
      </c>
      <c r="Y92" s="192">
        <v>0</v>
      </c>
      <c r="Z92" s="192">
        <v>0</v>
      </c>
      <c r="AA92" s="192">
        <v>0</v>
      </c>
      <c r="AB92" s="192">
        <v>0</v>
      </c>
      <c r="AC92" s="192">
        <v>30000000</v>
      </c>
      <c r="AD92" s="192">
        <v>0</v>
      </c>
      <c r="AE92" s="192">
        <v>0</v>
      </c>
      <c r="AF92" s="192">
        <v>0</v>
      </c>
      <c r="AG92" s="192">
        <v>0</v>
      </c>
      <c r="AH92" s="192">
        <v>0</v>
      </c>
      <c r="AI92" s="192">
        <v>0</v>
      </c>
      <c r="AJ92" s="192">
        <v>0</v>
      </c>
      <c r="AK92" s="192">
        <v>20000000</v>
      </c>
      <c r="AL92" s="192">
        <f t="shared" si="3"/>
        <v>50000000</v>
      </c>
    </row>
    <row r="93" spans="1:38" s="193" customFormat="1" ht="48" hidden="1" x14ac:dyDescent="0.25">
      <c r="A93" s="185" t="s">
        <v>452</v>
      </c>
      <c r="B93" s="185" t="s">
        <v>13</v>
      </c>
      <c r="C93" s="185" t="s">
        <v>1204</v>
      </c>
      <c r="D93" s="185" t="s">
        <v>267</v>
      </c>
      <c r="E93" s="186" t="s">
        <v>276</v>
      </c>
      <c r="F93" s="186" t="s">
        <v>38</v>
      </c>
      <c r="G93" s="187">
        <v>2201</v>
      </c>
      <c r="H93" s="188" t="s">
        <v>201</v>
      </c>
      <c r="I93" s="185" t="s">
        <v>729</v>
      </c>
      <c r="J93" s="185" t="s">
        <v>1047</v>
      </c>
      <c r="K93" s="187">
        <v>2201001</v>
      </c>
      <c r="L93" s="185" t="s">
        <v>1048</v>
      </c>
      <c r="M93" s="187">
        <v>220100100</v>
      </c>
      <c r="N93" s="189">
        <v>1</v>
      </c>
      <c r="O93" s="185" t="s">
        <v>1844</v>
      </c>
      <c r="P93" s="185" t="s">
        <v>29</v>
      </c>
      <c r="Q93" s="190" t="s">
        <v>2177</v>
      </c>
      <c r="R93" s="185" t="s">
        <v>287</v>
      </c>
      <c r="S93" s="191" t="s">
        <v>1849</v>
      </c>
      <c r="T93" s="191" t="s">
        <v>1795</v>
      </c>
      <c r="U93" s="192">
        <v>55000000</v>
      </c>
      <c r="V93" s="192">
        <v>55000000</v>
      </c>
      <c r="W93" s="192">
        <v>0</v>
      </c>
      <c r="X93" s="192">
        <v>0</v>
      </c>
      <c r="Y93" s="192">
        <v>0</v>
      </c>
      <c r="Z93" s="192">
        <v>0</v>
      </c>
      <c r="AA93" s="192">
        <v>0</v>
      </c>
      <c r="AB93" s="192">
        <v>0</v>
      </c>
      <c r="AC93" s="192">
        <v>0</v>
      </c>
      <c r="AD93" s="192">
        <v>0</v>
      </c>
      <c r="AE93" s="192">
        <v>0</v>
      </c>
      <c r="AF93" s="192">
        <v>0</v>
      </c>
      <c r="AG93" s="192">
        <v>0</v>
      </c>
      <c r="AH93" s="192">
        <v>0</v>
      </c>
      <c r="AI93" s="192">
        <v>0</v>
      </c>
      <c r="AJ93" s="192">
        <v>0</v>
      </c>
      <c r="AK93" s="192">
        <v>0</v>
      </c>
      <c r="AL93" s="192">
        <f t="shared" si="3"/>
        <v>55000000</v>
      </c>
    </row>
    <row r="94" spans="1:38" s="169" customFormat="1" ht="36" hidden="1" x14ac:dyDescent="0.25">
      <c r="A94" s="163" t="s">
        <v>453</v>
      </c>
      <c r="B94" s="163" t="s">
        <v>13</v>
      </c>
      <c r="C94" s="163" t="s">
        <v>1204</v>
      </c>
      <c r="D94" s="163" t="s">
        <v>267</v>
      </c>
      <c r="E94" s="164" t="s">
        <v>276</v>
      </c>
      <c r="F94" s="164" t="s">
        <v>38</v>
      </c>
      <c r="G94" s="165">
        <v>2201</v>
      </c>
      <c r="H94" s="171" t="s">
        <v>201</v>
      </c>
      <c r="I94" s="163" t="s">
        <v>730</v>
      </c>
      <c r="J94" s="163" t="s">
        <v>45</v>
      </c>
      <c r="K94" s="165">
        <v>2201069</v>
      </c>
      <c r="L94" s="163" t="s">
        <v>46</v>
      </c>
      <c r="M94" s="165">
        <v>220106900</v>
      </c>
      <c r="N94" s="170">
        <v>5</v>
      </c>
      <c r="O94" s="164" t="s">
        <v>2143</v>
      </c>
      <c r="P94" s="215" t="s">
        <v>1204</v>
      </c>
      <c r="Q94" s="215" t="s">
        <v>1204</v>
      </c>
      <c r="R94" s="163" t="s">
        <v>287</v>
      </c>
      <c r="S94" s="216" t="s">
        <v>2143</v>
      </c>
      <c r="T94" s="216" t="s">
        <v>1204</v>
      </c>
      <c r="U94" s="168">
        <v>0</v>
      </c>
      <c r="V94" s="168">
        <v>0</v>
      </c>
      <c r="W94" s="168">
        <v>0</v>
      </c>
      <c r="X94" s="168">
        <v>0</v>
      </c>
      <c r="Y94" s="168">
        <v>0</v>
      </c>
      <c r="Z94" s="168">
        <v>0</v>
      </c>
      <c r="AA94" s="168">
        <v>0</v>
      </c>
      <c r="AB94" s="168">
        <v>0</v>
      </c>
      <c r="AC94" s="168">
        <v>0</v>
      </c>
      <c r="AD94" s="168">
        <v>0</v>
      </c>
      <c r="AE94" s="168">
        <v>0</v>
      </c>
      <c r="AF94" s="168">
        <v>0</v>
      </c>
      <c r="AG94" s="168">
        <v>0</v>
      </c>
      <c r="AH94" s="168">
        <v>0</v>
      </c>
      <c r="AI94" s="168">
        <v>0</v>
      </c>
      <c r="AJ94" s="168">
        <v>0</v>
      </c>
      <c r="AK94" s="168">
        <v>0</v>
      </c>
      <c r="AL94" s="168">
        <f t="shared" si="3"/>
        <v>0</v>
      </c>
    </row>
    <row r="95" spans="1:38" s="193" customFormat="1" ht="48" hidden="1" x14ac:dyDescent="0.25">
      <c r="A95" s="185" t="s">
        <v>457</v>
      </c>
      <c r="B95" s="185" t="s">
        <v>13</v>
      </c>
      <c r="C95" s="185" t="s">
        <v>1204</v>
      </c>
      <c r="D95" s="185" t="s">
        <v>267</v>
      </c>
      <c r="E95" s="186" t="s">
        <v>276</v>
      </c>
      <c r="F95" s="186" t="s">
        <v>38</v>
      </c>
      <c r="G95" s="187">
        <v>2201</v>
      </c>
      <c r="H95" s="188" t="s">
        <v>201</v>
      </c>
      <c r="I95" s="185" t="s">
        <v>734</v>
      </c>
      <c r="J95" s="185" t="s">
        <v>43</v>
      </c>
      <c r="K95" s="187">
        <v>2201028</v>
      </c>
      <c r="L95" s="185" t="s">
        <v>44</v>
      </c>
      <c r="M95" s="187">
        <v>220102801</v>
      </c>
      <c r="N95" s="189">
        <v>6500</v>
      </c>
      <c r="O95" s="185" t="s">
        <v>1844</v>
      </c>
      <c r="P95" s="185" t="s">
        <v>29</v>
      </c>
      <c r="Q95" s="190" t="s">
        <v>2177</v>
      </c>
      <c r="R95" s="185" t="s">
        <v>287</v>
      </c>
      <c r="S95" s="191" t="s">
        <v>2117</v>
      </c>
      <c r="T95" s="191" t="s">
        <v>1852</v>
      </c>
      <c r="U95" s="192">
        <v>381382230</v>
      </c>
      <c r="V95" s="192">
        <v>0</v>
      </c>
      <c r="W95" s="192">
        <v>0</v>
      </c>
      <c r="X95" s="192">
        <v>0</v>
      </c>
      <c r="Y95" s="192">
        <v>0</v>
      </c>
      <c r="Z95" s="192">
        <v>0</v>
      </c>
      <c r="AA95" s="192">
        <v>0</v>
      </c>
      <c r="AB95" s="192">
        <v>0</v>
      </c>
      <c r="AC95" s="192">
        <v>0</v>
      </c>
      <c r="AD95" s="192">
        <v>0</v>
      </c>
      <c r="AE95" s="192">
        <v>381382230</v>
      </c>
      <c r="AF95" s="192">
        <v>0</v>
      </c>
      <c r="AG95" s="192">
        <v>0</v>
      </c>
      <c r="AH95" s="192">
        <v>0</v>
      </c>
      <c r="AI95" s="192">
        <v>0</v>
      </c>
      <c r="AJ95" s="192">
        <v>0</v>
      </c>
      <c r="AK95" s="192">
        <v>0</v>
      </c>
      <c r="AL95" s="192">
        <f t="shared" ref="AL95:AL105" si="4">V95+W95+X95+Y95+Z95+AA95+AB95+AC95+AD95+AE95+AF95+AG95+AH95+AI95+AJ95+AK95</f>
        <v>381382230</v>
      </c>
    </row>
    <row r="96" spans="1:38" s="183" customFormat="1" ht="48" hidden="1" x14ac:dyDescent="0.25">
      <c r="A96" s="177" t="s">
        <v>458</v>
      </c>
      <c r="B96" s="177" t="s">
        <v>13</v>
      </c>
      <c r="C96" s="177" t="s">
        <v>1204</v>
      </c>
      <c r="D96" s="177" t="s">
        <v>267</v>
      </c>
      <c r="E96" s="178" t="s">
        <v>276</v>
      </c>
      <c r="F96" s="178" t="s">
        <v>38</v>
      </c>
      <c r="G96" s="179">
        <v>2201</v>
      </c>
      <c r="H96" s="180" t="s">
        <v>201</v>
      </c>
      <c r="I96" s="177" t="s">
        <v>735</v>
      </c>
      <c r="J96" s="177" t="s">
        <v>41</v>
      </c>
      <c r="K96" s="179">
        <v>2201029</v>
      </c>
      <c r="L96" s="177" t="s">
        <v>42</v>
      </c>
      <c r="M96" s="179">
        <v>220102900</v>
      </c>
      <c r="N96" s="181">
        <v>1100</v>
      </c>
      <c r="O96" s="177" t="s">
        <v>2139</v>
      </c>
      <c r="P96" s="177" t="s">
        <v>1845</v>
      </c>
      <c r="Q96" s="177" t="s">
        <v>2177</v>
      </c>
      <c r="R96" s="177" t="s">
        <v>287</v>
      </c>
      <c r="S96" s="218" t="s">
        <v>178</v>
      </c>
      <c r="T96" s="218" t="s">
        <v>178</v>
      </c>
      <c r="U96" s="182">
        <v>5000000000</v>
      </c>
      <c r="V96" s="182">
        <v>0</v>
      </c>
      <c r="W96" s="182">
        <v>0</v>
      </c>
      <c r="X96" s="182">
        <v>0</v>
      </c>
      <c r="Y96" s="182">
        <v>0</v>
      </c>
      <c r="Z96" s="182">
        <v>0</v>
      </c>
      <c r="AA96" s="182">
        <v>0</v>
      </c>
      <c r="AB96" s="182">
        <v>0</v>
      </c>
      <c r="AC96" s="182">
        <v>0</v>
      </c>
      <c r="AD96" s="182">
        <v>0</v>
      </c>
      <c r="AE96" s="182">
        <v>0</v>
      </c>
      <c r="AF96" s="182">
        <v>0</v>
      </c>
      <c r="AG96" s="182">
        <v>0</v>
      </c>
      <c r="AH96" s="182">
        <v>5000000000</v>
      </c>
      <c r="AI96" s="182">
        <v>0</v>
      </c>
      <c r="AJ96" s="182">
        <v>0</v>
      </c>
      <c r="AK96" s="182">
        <v>0</v>
      </c>
      <c r="AL96" s="182">
        <f t="shared" ref="AL96:AL102" si="5">V96+W96+X96+Y96+Z96+AA96+AB96+AC96+AD96+AE96+AF96+AG96+AH96+AI96+AJ96+AK96</f>
        <v>5000000000</v>
      </c>
    </row>
    <row r="97" spans="1:38" s="86" customFormat="1" ht="36" hidden="1" x14ac:dyDescent="0.25">
      <c r="A97" s="70" t="s">
        <v>460</v>
      </c>
      <c r="B97" s="70" t="s">
        <v>7</v>
      </c>
      <c r="C97" s="70" t="s">
        <v>13</v>
      </c>
      <c r="D97" s="70" t="s">
        <v>267</v>
      </c>
      <c r="E97" s="71" t="s">
        <v>276</v>
      </c>
      <c r="F97" s="71" t="s">
        <v>38</v>
      </c>
      <c r="G97" s="72">
        <v>2201</v>
      </c>
      <c r="H97" s="111" t="s">
        <v>201</v>
      </c>
      <c r="I97" s="70" t="s">
        <v>737</v>
      </c>
      <c r="J97" s="70" t="s">
        <v>1057</v>
      </c>
      <c r="K97" s="72">
        <v>2201052</v>
      </c>
      <c r="L97" s="70" t="s">
        <v>1058</v>
      </c>
      <c r="M97" s="72">
        <v>220105200</v>
      </c>
      <c r="N97" s="97">
        <v>3</v>
      </c>
      <c r="O97" s="70" t="s">
        <v>2143</v>
      </c>
      <c r="P97" s="70" t="s">
        <v>1204</v>
      </c>
      <c r="Q97" s="70" t="s">
        <v>1204</v>
      </c>
      <c r="R97" s="70" t="s">
        <v>1211</v>
      </c>
      <c r="S97" s="76" t="s">
        <v>2143</v>
      </c>
      <c r="T97" s="76" t="s">
        <v>1204</v>
      </c>
      <c r="U97" s="77">
        <v>0</v>
      </c>
      <c r="V97" s="77">
        <v>0</v>
      </c>
      <c r="W97" s="77">
        <v>0</v>
      </c>
      <c r="X97" s="77">
        <v>0</v>
      </c>
      <c r="Y97" s="77">
        <v>0</v>
      </c>
      <c r="Z97" s="77">
        <v>0</v>
      </c>
      <c r="AA97" s="77">
        <v>0</v>
      </c>
      <c r="AB97" s="77">
        <v>0</v>
      </c>
      <c r="AC97" s="77">
        <v>0</v>
      </c>
      <c r="AD97" s="77">
        <v>0</v>
      </c>
      <c r="AE97" s="77">
        <v>0</v>
      </c>
      <c r="AF97" s="77">
        <v>0</v>
      </c>
      <c r="AG97" s="77">
        <v>0</v>
      </c>
      <c r="AH97" s="77">
        <v>0</v>
      </c>
      <c r="AI97" s="77">
        <v>0</v>
      </c>
      <c r="AJ97" s="77">
        <v>0</v>
      </c>
      <c r="AK97" s="77">
        <v>0</v>
      </c>
      <c r="AL97" s="77">
        <f t="shared" si="5"/>
        <v>0</v>
      </c>
    </row>
    <row r="98" spans="1:38" s="193" customFormat="1" ht="60" hidden="1" x14ac:dyDescent="0.25">
      <c r="A98" s="185" t="s">
        <v>461</v>
      </c>
      <c r="B98" s="185" t="s">
        <v>7</v>
      </c>
      <c r="C98" s="185" t="s">
        <v>13</v>
      </c>
      <c r="D98" s="185" t="s">
        <v>267</v>
      </c>
      <c r="E98" s="186" t="s">
        <v>276</v>
      </c>
      <c r="F98" s="186" t="s">
        <v>38</v>
      </c>
      <c r="G98" s="187">
        <v>2201</v>
      </c>
      <c r="H98" s="188" t="s">
        <v>201</v>
      </c>
      <c r="I98" s="185" t="s">
        <v>738</v>
      </c>
      <c r="J98" s="185" t="s">
        <v>1059</v>
      </c>
      <c r="K98" s="187">
        <v>2201039</v>
      </c>
      <c r="L98" s="185" t="s">
        <v>1060</v>
      </c>
      <c r="M98" s="187">
        <v>220103900</v>
      </c>
      <c r="N98" s="189">
        <v>1</v>
      </c>
      <c r="O98" s="185" t="s">
        <v>1846</v>
      </c>
      <c r="P98" s="185" t="s">
        <v>1847</v>
      </c>
      <c r="Q98" s="190" t="s">
        <v>2177</v>
      </c>
      <c r="R98" s="185" t="s">
        <v>1211</v>
      </c>
      <c r="S98" s="191" t="s">
        <v>1860</v>
      </c>
      <c r="T98" s="191" t="s">
        <v>2118</v>
      </c>
      <c r="U98" s="192">
        <v>15000000</v>
      </c>
      <c r="V98" s="192">
        <v>0</v>
      </c>
      <c r="W98" s="192">
        <v>0</v>
      </c>
      <c r="X98" s="192">
        <v>0</v>
      </c>
      <c r="Y98" s="192">
        <v>0</v>
      </c>
      <c r="Z98" s="192">
        <v>0</v>
      </c>
      <c r="AA98" s="192">
        <v>0</v>
      </c>
      <c r="AB98" s="192">
        <v>0</v>
      </c>
      <c r="AC98" s="192">
        <v>0</v>
      </c>
      <c r="AD98" s="192">
        <v>0</v>
      </c>
      <c r="AE98" s="192">
        <v>0</v>
      </c>
      <c r="AF98" s="192">
        <v>0</v>
      </c>
      <c r="AG98" s="192">
        <v>0</v>
      </c>
      <c r="AH98" s="192">
        <v>0</v>
      </c>
      <c r="AI98" s="192">
        <v>0</v>
      </c>
      <c r="AJ98" s="192">
        <v>0</v>
      </c>
      <c r="AK98" s="192">
        <v>15000000</v>
      </c>
      <c r="AL98" s="192">
        <f t="shared" si="5"/>
        <v>15000000</v>
      </c>
    </row>
    <row r="99" spans="1:38" s="193" customFormat="1" ht="48" hidden="1" x14ac:dyDescent="0.25">
      <c r="A99" s="185" t="s">
        <v>462</v>
      </c>
      <c r="B99" s="185" t="s">
        <v>13</v>
      </c>
      <c r="C99" s="185" t="s">
        <v>7</v>
      </c>
      <c r="D99" s="185" t="s">
        <v>267</v>
      </c>
      <c r="E99" s="186" t="s">
        <v>276</v>
      </c>
      <c r="F99" s="186" t="s">
        <v>38</v>
      </c>
      <c r="G99" s="187">
        <v>2201</v>
      </c>
      <c r="H99" s="188" t="s">
        <v>201</v>
      </c>
      <c r="I99" s="185" t="s">
        <v>739</v>
      </c>
      <c r="J99" s="185" t="s">
        <v>1061</v>
      </c>
      <c r="K99" s="187">
        <v>2201065</v>
      </c>
      <c r="L99" s="185" t="s">
        <v>1062</v>
      </c>
      <c r="M99" s="187">
        <v>220106500</v>
      </c>
      <c r="N99" s="189">
        <v>1</v>
      </c>
      <c r="O99" s="185" t="s">
        <v>1844</v>
      </c>
      <c r="P99" s="185" t="s">
        <v>29</v>
      </c>
      <c r="Q99" s="190" t="s">
        <v>2177</v>
      </c>
      <c r="R99" s="185" t="s">
        <v>287</v>
      </c>
      <c r="S99" s="191" t="s">
        <v>1862</v>
      </c>
      <c r="T99" s="191" t="s">
        <v>2118</v>
      </c>
      <c r="U99" s="192">
        <f>90000000+15000000</f>
        <v>105000000</v>
      </c>
      <c r="V99" s="192">
        <v>0</v>
      </c>
      <c r="W99" s="192">
        <v>0</v>
      </c>
      <c r="X99" s="192">
        <v>0</v>
      </c>
      <c r="Y99" s="192">
        <v>0</v>
      </c>
      <c r="Z99" s="192">
        <v>0</v>
      </c>
      <c r="AA99" s="192">
        <v>0</v>
      </c>
      <c r="AB99" s="192">
        <v>0</v>
      </c>
      <c r="AC99" s="192">
        <v>0</v>
      </c>
      <c r="AD99" s="192">
        <v>0</v>
      </c>
      <c r="AE99" s="192">
        <v>0</v>
      </c>
      <c r="AF99" s="192">
        <v>0</v>
      </c>
      <c r="AG99" s="192">
        <v>0</v>
      </c>
      <c r="AH99" s="192">
        <v>0</v>
      </c>
      <c r="AI99" s="192">
        <v>0</v>
      </c>
      <c r="AJ99" s="192">
        <v>0</v>
      </c>
      <c r="AK99" s="192">
        <v>105000000</v>
      </c>
      <c r="AL99" s="192">
        <f t="shared" si="5"/>
        <v>105000000</v>
      </c>
    </row>
    <row r="100" spans="1:38" s="193" customFormat="1" ht="60" hidden="1" x14ac:dyDescent="0.25">
      <c r="A100" s="185" t="s">
        <v>464</v>
      </c>
      <c r="B100" s="185" t="s">
        <v>13</v>
      </c>
      <c r="C100" s="185" t="s">
        <v>13</v>
      </c>
      <c r="D100" s="185" t="s">
        <v>267</v>
      </c>
      <c r="E100" s="186" t="s">
        <v>276</v>
      </c>
      <c r="F100" s="186" t="s">
        <v>38</v>
      </c>
      <c r="G100" s="187">
        <v>2201</v>
      </c>
      <c r="H100" s="188" t="s">
        <v>201</v>
      </c>
      <c r="I100" s="185" t="s">
        <v>741</v>
      </c>
      <c r="J100" s="185" t="s">
        <v>39</v>
      </c>
      <c r="K100" s="187">
        <v>2201071</v>
      </c>
      <c r="L100" s="185" t="s">
        <v>40</v>
      </c>
      <c r="M100" s="187">
        <v>220107100</v>
      </c>
      <c r="N100" s="189">
        <v>4</v>
      </c>
      <c r="O100" s="185" t="s">
        <v>1844</v>
      </c>
      <c r="P100" s="185" t="s">
        <v>29</v>
      </c>
      <c r="Q100" s="190" t="s">
        <v>2177</v>
      </c>
      <c r="R100" s="185" t="s">
        <v>287</v>
      </c>
      <c r="S100" s="191" t="s">
        <v>1865</v>
      </c>
      <c r="T100" s="191" t="s">
        <v>137</v>
      </c>
      <c r="U100" s="192">
        <v>1377708894</v>
      </c>
      <c r="V100" s="192">
        <v>0</v>
      </c>
      <c r="W100" s="192">
        <v>0</v>
      </c>
      <c r="X100" s="192">
        <v>1377708894</v>
      </c>
      <c r="Y100" s="192">
        <v>0</v>
      </c>
      <c r="Z100" s="192">
        <v>0</v>
      </c>
      <c r="AA100" s="192">
        <v>0</v>
      </c>
      <c r="AB100" s="192">
        <v>0</v>
      </c>
      <c r="AC100" s="192">
        <v>0</v>
      </c>
      <c r="AD100" s="192">
        <v>0</v>
      </c>
      <c r="AE100" s="192">
        <v>0</v>
      </c>
      <c r="AF100" s="192">
        <v>0</v>
      </c>
      <c r="AG100" s="192">
        <v>0</v>
      </c>
      <c r="AH100" s="192">
        <v>0</v>
      </c>
      <c r="AI100" s="192">
        <v>0</v>
      </c>
      <c r="AJ100" s="192">
        <v>0</v>
      </c>
      <c r="AK100" s="192">
        <v>0</v>
      </c>
      <c r="AL100" s="192">
        <f t="shared" si="5"/>
        <v>1377708894</v>
      </c>
    </row>
    <row r="101" spans="1:38" s="193" customFormat="1" ht="48" hidden="1" x14ac:dyDescent="0.25">
      <c r="A101" s="185" t="s">
        <v>465</v>
      </c>
      <c r="B101" s="185" t="s">
        <v>13</v>
      </c>
      <c r="C101" s="185" t="s">
        <v>14</v>
      </c>
      <c r="D101" s="185" t="s">
        <v>267</v>
      </c>
      <c r="E101" s="186" t="s">
        <v>276</v>
      </c>
      <c r="F101" s="186" t="s">
        <v>588</v>
      </c>
      <c r="G101" s="187">
        <v>2202</v>
      </c>
      <c r="H101" s="188" t="s">
        <v>201</v>
      </c>
      <c r="I101" s="185" t="s">
        <v>742</v>
      </c>
      <c r="J101" s="185" t="s">
        <v>1065</v>
      </c>
      <c r="K101" s="187">
        <v>2202062</v>
      </c>
      <c r="L101" s="185" t="s">
        <v>1066</v>
      </c>
      <c r="M101" s="187">
        <v>220206200</v>
      </c>
      <c r="N101" s="189">
        <v>30</v>
      </c>
      <c r="O101" s="185" t="s">
        <v>1844</v>
      </c>
      <c r="P101" s="185" t="s">
        <v>29</v>
      </c>
      <c r="Q101" s="190" t="s">
        <v>2177</v>
      </c>
      <c r="R101" s="185" t="s">
        <v>287</v>
      </c>
      <c r="S101" s="191" t="s">
        <v>207</v>
      </c>
      <c r="T101" s="191" t="s">
        <v>1795</v>
      </c>
      <c r="U101" s="192">
        <v>100000000</v>
      </c>
      <c r="V101" s="192">
        <v>100000000</v>
      </c>
      <c r="W101" s="192">
        <v>0</v>
      </c>
      <c r="X101" s="192">
        <v>0</v>
      </c>
      <c r="Y101" s="192">
        <v>0</v>
      </c>
      <c r="Z101" s="192">
        <v>0</v>
      </c>
      <c r="AA101" s="192">
        <v>0</v>
      </c>
      <c r="AB101" s="192">
        <v>0</v>
      </c>
      <c r="AC101" s="192">
        <v>0</v>
      </c>
      <c r="AD101" s="192">
        <v>0</v>
      </c>
      <c r="AE101" s="192">
        <v>0</v>
      </c>
      <c r="AF101" s="192">
        <v>0</v>
      </c>
      <c r="AG101" s="192">
        <v>0</v>
      </c>
      <c r="AH101" s="192">
        <v>0</v>
      </c>
      <c r="AI101" s="192">
        <v>0</v>
      </c>
      <c r="AJ101" s="192">
        <v>0</v>
      </c>
      <c r="AK101" s="192">
        <v>0</v>
      </c>
      <c r="AL101" s="192">
        <f t="shared" si="5"/>
        <v>100000000</v>
      </c>
    </row>
    <row r="102" spans="1:38" s="193" customFormat="1" ht="36" hidden="1" x14ac:dyDescent="0.25">
      <c r="A102" s="185" t="s">
        <v>468</v>
      </c>
      <c r="B102" s="185" t="s">
        <v>6</v>
      </c>
      <c r="C102" s="185" t="s">
        <v>14</v>
      </c>
      <c r="D102" s="185" t="s">
        <v>267</v>
      </c>
      <c r="E102" s="186" t="s">
        <v>291</v>
      </c>
      <c r="F102" s="186" t="s">
        <v>52</v>
      </c>
      <c r="G102" s="187">
        <v>3301</v>
      </c>
      <c r="H102" s="185" t="s">
        <v>201</v>
      </c>
      <c r="I102" s="185" t="s">
        <v>1187</v>
      </c>
      <c r="J102" s="185" t="s">
        <v>53</v>
      </c>
      <c r="K102" s="187">
        <v>3301054</v>
      </c>
      <c r="L102" s="185" t="s">
        <v>1069</v>
      </c>
      <c r="M102" s="187">
        <v>330105400</v>
      </c>
      <c r="N102" s="201">
        <v>1</v>
      </c>
      <c r="O102" s="185" t="s">
        <v>1891</v>
      </c>
      <c r="P102" s="185" t="s">
        <v>51</v>
      </c>
      <c r="Q102" s="190" t="s">
        <v>2177</v>
      </c>
      <c r="R102" s="185" t="s">
        <v>1183</v>
      </c>
      <c r="S102" s="191" t="s">
        <v>1897</v>
      </c>
      <c r="T102" s="191" t="s">
        <v>2119</v>
      </c>
      <c r="U102" s="192">
        <v>5000000</v>
      </c>
      <c r="V102" s="192">
        <v>0</v>
      </c>
      <c r="W102" s="192">
        <v>5000000</v>
      </c>
      <c r="X102" s="192">
        <v>0</v>
      </c>
      <c r="Y102" s="192">
        <v>0</v>
      </c>
      <c r="Z102" s="192">
        <v>0</v>
      </c>
      <c r="AA102" s="192">
        <v>0</v>
      </c>
      <c r="AB102" s="192">
        <v>0</v>
      </c>
      <c r="AC102" s="192">
        <v>0</v>
      </c>
      <c r="AD102" s="192">
        <v>0</v>
      </c>
      <c r="AE102" s="192">
        <v>0</v>
      </c>
      <c r="AF102" s="192">
        <v>0</v>
      </c>
      <c r="AG102" s="192">
        <v>0</v>
      </c>
      <c r="AH102" s="192">
        <v>0</v>
      </c>
      <c r="AI102" s="192">
        <v>0</v>
      </c>
      <c r="AJ102" s="192">
        <v>0</v>
      </c>
      <c r="AK102" s="192">
        <v>0</v>
      </c>
      <c r="AL102" s="192">
        <f t="shared" si="5"/>
        <v>5000000</v>
      </c>
    </row>
    <row r="103" spans="1:38" s="193" customFormat="1" ht="48" hidden="1" x14ac:dyDescent="0.25">
      <c r="A103" s="185" t="s">
        <v>470</v>
      </c>
      <c r="B103" s="185" t="s">
        <v>7</v>
      </c>
      <c r="C103" s="185" t="s">
        <v>6</v>
      </c>
      <c r="D103" s="185" t="s">
        <v>267</v>
      </c>
      <c r="E103" s="186" t="s">
        <v>291</v>
      </c>
      <c r="F103" s="186" t="s">
        <v>52</v>
      </c>
      <c r="G103" s="187">
        <v>3301</v>
      </c>
      <c r="H103" s="188" t="s">
        <v>201</v>
      </c>
      <c r="I103" s="185" t="s">
        <v>746</v>
      </c>
      <c r="J103" s="185" t="s">
        <v>1072</v>
      </c>
      <c r="K103" s="187">
        <v>3301063</v>
      </c>
      <c r="L103" s="185" t="s">
        <v>1073</v>
      </c>
      <c r="M103" s="187">
        <v>330106300</v>
      </c>
      <c r="N103" s="201">
        <v>0.7</v>
      </c>
      <c r="O103" s="185" t="s">
        <v>1891</v>
      </c>
      <c r="P103" s="185" t="s">
        <v>51</v>
      </c>
      <c r="Q103" s="190" t="s">
        <v>2177</v>
      </c>
      <c r="R103" s="185" t="s">
        <v>1211</v>
      </c>
      <c r="S103" s="191" t="s">
        <v>174</v>
      </c>
      <c r="T103" s="191" t="s">
        <v>1815</v>
      </c>
      <c r="U103" s="192">
        <v>31500000</v>
      </c>
      <c r="V103" s="192">
        <v>0</v>
      </c>
      <c r="W103" s="192">
        <v>0</v>
      </c>
      <c r="X103" s="192">
        <v>0</v>
      </c>
      <c r="Y103" s="192">
        <v>0</v>
      </c>
      <c r="Z103" s="192">
        <v>0</v>
      </c>
      <c r="AA103" s="192">
        <v>0</v>
      </c>
      <c r="AB103" s="192">
        <v>0</v>
      </c>
      <c r="AC103" s="192">
        <v>31500000</v>
      </c>
      <c r="AD103" s="192">
        <v>0</v>
      </c>
      <c r="AE103" s="192">
        <v>0</v>
      </c>
      <c r="AF103" s="192">
        <v>0</v>
      </c>
      <c r="AG103" s="192">
        <v>0</v>
      </c>
      <c r="AH103" s="192">
        <v>0</v>
      </c>
      <c r="AI103" s="192">
        <v>0</v>
      </c>
      <c r="AJ103" s="192">
        <v>0</v>
      </c>
      <c r="AK103" s="192">
        <v>0</v>
      </c>
      <c r="AL103" s="192">
        <f t="shared" si="4"/>
        <v>31500000</v>
      </c>
    </row>
    <row r="104" spans="1:38" s="193" customFormat="1" ht="36" hidden="1" x14ac:dyDescent="0.25">
      <c r="A104" s="185" t="s">
        <v>471</v>
      </c>
      <c r="B104" s="185" t="s">
        <v>6</v>
      </c>
      <c r="C104" s="185" t="s">
        <v>1204</v>
      </c>
      <c r="D104" s="185" t="s">
        <v>267</v>
      </c>
      <c r="E104" s="186" t="s">
        <v>291</v>
      </c>
      <c r="F104" s="186" t="s">
        <v>52</v>
      </c>
      <c r="G104" s="187">
        <v>3301</v>
      </c>
      <c r="H104" s="188" t="s">
        <v>201</v>
      </c>
      <c r="I104" s="185" t="s">
        <v>747</v>
      </c>
      <c r="J104" s="185" t="s">
        <v>1074</v>
      </c>
      <c r="K104" s="187">
        <v>3301085</v>
      </c>
      <c r="L104" s="185" t="s">
        <v>1075</v>
      </c>
      <c r="M104" s="187">
        <v>330108500</v>
      </c>
      <c r="N104" s="201">
        <v>1000</v>
      </c>
      <c r="O104" s="185" t="s">
        <v>1891</v>
      </c>
      <c r="P104" s="185" t="s">
        <v>51</v>
      </c>
      <c r="Q104" s="190" t="s">
        <v>2177</v>
      </c>
      <c r="R104" s="185" t="s">
        <v>1183</v>
      </c>
      <c r="S104" s="191" t="s">
        <v>1894</v>
      </c>
      <c r="T104" s="191" t="s">
        <v>2119</v>
      </c>
      <c r="U104" s="192">
        <v>50000000</v>
      </c>
      <c r="V104" s="192">
        <v>0</v>
      </c>
      <c r="W104" s="192">
        <v>50000000</v>
      </c>
      <c r="X104" s="192">
        <v>0</v>
      </c>
      <c r="Y104" s="192">
        <v>0</v>
      </c>
      <c r="Z104" s="192">
        <v>0</v>
      </c>
      <c r="AA104" s="192">
        <v>0</v>
      </c>
      <c r="AB104" s="192">
        <v>0</v>
      </c>
      <c r="AC104" s="192">
        <v>0</v>
      </c>
      <c r="AD104" s="192">
        <v>0</v>
      </c>
      <c r="AE104" s="192">
        <v>0</v>
      </c>
      <c r="AF104" s="192">
        <v>0</v>
      </c>
      <c r="AG104" s="192">
        <v>0</v>
      </c>
      <c r="AH104" s="192">
        <v>0</v>
      </c>
      <c r="AI104" s="192">
        <v>0</v>
      </c>
      <c r="AJ104" s="192">
        <v>0</v>
      </c>
      <c r="AK104" s="192">
        <v>0</v>
      </c>
      <c r="AL104" s="192">
        <f t="shared" si="4"/>
        <v>50000000</v>
      </c>
    </row>
    <row r="105" spans="1:38" s="193" customFormat="1" ht="36" hidden="1" x14ac:dyDescent="0.25">
      <c r="A105" s="185" t="s">
        <v>472</v>
      </c>
      <c r="B105" s="185" t="s">
        <v>6</v>
      </c>
      <c r="C105" s="185" t="s">
        <v>1204</v>
      </c>
      <c r="D105" s="185" t="s">
        <v>267</v>
      </c>
      <c r="E105" s="186" t="s">
        <v>291</v>
      </c>
      <c r="F105" s="186" t="s">
        <v>52</v>
      </c>
      <c r="G105" s="187">
        <v>3301</v>
      </c>
      <c r="H105" s="185" t="s">
        <v>201</v>
      </c>
      <c r="I105" s="185" t="s">
        <v>748</v>
      </c>
      <c r="J105" s="185" t="s">
        <v>1076</v>
      </c>
      <c r="K105" s="187">
        <v>3301087</v>
      </c>
      <c r="L105" s="185" t="s">
        <v>2176</v>
      </c>
      <c r="M105" s="187">
        <v>330108700</v>
      </c>
      <c r="N105" s="201">
        <v>7</v>
      </c>
      <c r="O105" s="185" t="s">
        <v>1891</v>
      </c>
      <c r="P105" s="185" t="s">
        <v>51</v>
      </c>
      <c r="Q105" s="190" t="s">
        <v>2177</v>
      </c>
      <c r="R105" s="185" t="s">
        <v>1183</v>
      </c>
      <c r="S105" s="191" t="s">
        <v>208</v>
      </c>
      <c r="T105" s="191" t="s">
        <v>2140</v>
      </c>
      <c r="U105" s="192">
        <f>280000000+100000000</f>
        <v>380000000</v>
      </c>
      <c r="V105" s="192">
        <v>0</v>
      </c>
      <c r="W105" s="192">
        <v>280000000</v>
      </c>
      <c r="X105" s="192">
        <v>0</v>
      </c>
      <c r="Y105" s="192">
        <v>0</v>
      </c>
      <c r="Z105" s="192">
        <v>0</v>
      </c>
      <c r="AA105" s="192">
        <v>100000000</v>
      </c>
      <c r="AB105" s="192">
        <v>0</v>
      </c>
      <c r="AC105" s="192">
        <v>0</v>
      </c>
      <c r="AD105" s="192">
        <v>0</v>
      </c>
      <c r="AE105" s="192">
        <v>0</v>
      </c>
      <c r="AF105" s="192">
        <v>0</v>
      </c>
      <c r="AG105" s="192">
        <v>0</v>
      </c>
      <c r="AH105" s="192">
        <v>0</v>
      </c>
      <c r="AI105" s="192">
        <v>0</v>
      </c>
      <c r="AJ105" s="192">
        <v>0</v>
      </c>
      <c r="AK105" s="192">
        <v>0</v>
      </c>
      <c r="AL105" s="192">
        <f t="shared" si="4"/>
        <v>380000000</v>
      </c>
    </row>
    <row r="106" spans="1:38" s="193" customFormat="1" ht="36" hidden="1" x14ac:dyDescent="0.25">
      <c r="A106" s="185" t="s">
        <v>474</v>
      </c>
      <c r="B106" s="185" t="s">
        <v>6</v>
      </c>
      <c r="C106" s="185" t="s">
        <v>1204</v>
      </c>
      <c r="D106" s="185" t="s">
        <v>267</v>
      </c>
      <c r="E106" s="186" t="s">
        <v>291</v>
      </c>
      <c r="F106" s="186" t="s">
        <v>52</v>
      </c>
      <c r="G106" s="187">
        <v>3301</v>
      </c>
      <c r="H106" s="185" t="s">
        <v>201</v>
      </c>
      <c r="I106" s="185" t="s">
        <v>750</v>
      </c>
      <c r="J106" s="185" t="s">
        <v>55</v>
      </c>
      <c r="K106" s="187">
        <v>3301126</v>
      </c>
      <c r="L106" s="185" t="s">
        <v>56</v>
      </c>
      <c r="M106" s="187">
        <v>330112600</v>
      </c>
      <c r="N106" s="201">
        <v>1</v>
      </c>
      <c r="O106" s="185" t="s">
        <v>1891</v>
      </c>
      <c r="P106" s="185" t="s">
        <v>51</v>
      </c>
      <c r="Q106" s="190" t="s">
        <v>2177</v>
      </c>
      <c r="R106" s="185" t="s">
        <v>1183</v>
      </c>
      <c r="S106" s="191" t="s">
        <v>1897</v>
      </c>
      <c r="T106" s="191" t="s">
        <v>2119</v>
      </c>
      <c r="U106" s="192">
        <f>20000000-U102</f>
        <v>15000000</v>
      </c>
      <c r="V106" s="192">
        <v>0</v>
      </c>
      <c r="W106" s="192">
        <f>20000000-W102</f>
        <v>15000000</v>
      </c>
      <c r="X106" s="192">
        <v>0</v>
      </c>
      <c r="Y106" s="192">
        <v>0</v>
      </c>
      <c r="Z106" s="192">
        <v>0</v>
      </c>
      <c r="AA106" s="192">
        <v>0</v>
      </c>
      <c r="AB106" s="192">
        <v>0</v>
      </c>
      <c r="AC106" s="192">
        <v>0</v>
      </c>
      <c r="AD106" s="192">
        <v>0</v>
      </c>
      <c r="AE106" s="192">
        <v>0</v>
      </c>
      <c r="AF106" s="192">
        <v>0</v>
      </c>
      <c r="AG106" s="192">
        <v>0</v>
      </c>
      <c r="AH106" s="192">
        <v>0</v>
      </c>
      <c r="AI106" s="192">
        <v>0</v>
      </c>
      <c r="AJ106" s="192">
        <v>0</v>
      </c>
      <c r="AK106" s="192">
        <v>0</v>
      </c>
      <c r="AL106" s="192">
        <f t="shared" ref="AL106:AL137" si="6">V106+W106+X106+Y106+Z106+AA106+AB106+AC106+AD106+AE106+AF106+AG106+AH106+AI106+AJ106+AK106</f>
        <v>15000000</v>
      </c>
    </row>
    <row r="107" spans="1:38" s="193" customFormat="1" ht="48" hidden="1" x14ac:dyDescent="0.25">
      <c r="A107" s="185" t="s">
        <v>475</v>
      </c>
      <c r="B107" s="185" t="s">
        <v>6</v>
      </c>
      <c r="C107" s="185" t="s">
        <v>14</v>
      </c>
      <c r="D107" s="185" t="s">
        <v>267</v>
      </c>
      <c r="E107" s="186" t="s">
        <v>291</v>
      </c>
      <c r="F107" s="186" t="s">
        <v>52</v>
      </c>
      <c r="G107" s="187">
        <v>3301</v>
      </c>
      <c r="H107" s="185" t="s">
        <v>201</v>
      </c>
      <c r="I107" s="185" t="s">
        <v>751</v>
      </c>
      <c r="J107" s="185" t="s">
        <v>1079</v>
      </c>
      <c r="K107" s="187">
        <v>3301128</v>
      </c>
      <c r="L107" s="185" t="s">
        <v>1080</v>
      </c>
      <c r="M107" s="187">
        <v>330112800</v>
      </c>
      <c r="N107" s="201">
        <v>3</v>
      </c>
      <c r="O107" s="185" t="s">
        <v>1891</v>
      </c>
      <c r="P107" s="185" t="s">
        <v>51</v>
      </c>
      <c r="Q107" s="190" t="s">
        <v>2177</v>
      </c>
      <c r="R107" s="185" t="s">
        <v>1183</v>
      </c>
      <c r="S107" s="191" t="s">
        <v>1899</v>
      </c>
      <c r="T107" s="191" t="s">
        <v>2119</v>
      </c>
      <c r="U107" s="192">
        <v>50000000</v>
      </c>
      <c r="V107" s="192">
        <v>0</v>
      </c>
      <c r="W107" s="192">
        <v>50000000</v>
      </c>
      <c r="X107" s="192">
        <v>0</v>
      </c>
      <c r="Y107" s="192">
        <v>0</v>
      </c>
      <c r="Z107" s="192">
        <v>0</v>
      </c>
      <c r="AA107" s="192">
        <v>0</v>
      </c>
      <c r="AB107" s="192">
        <v>0</v>
      </c>
      <c r="AC107" s="192">
        <v>0</v>
      </c>
      <c r="AD107" s="192">
        <v>0</v>
      </c>
      <c r="AE107" s="192">
        <v>0</v>
      </c>
      <c r="AF107" s="192">
        <v>0</v>
      </c>
      <c r="AG107" s="192">
        <v>0</v>
      </c>
      <c r="AH107" s="192">
        <v>0</v>
      </c>
      <c r="AI107" s="192">
        <v>0</v>
      </c>
      <c r="AJ107" s="192">
        <v>0</v>
      </c>
      <c r="AK107" s="192">
        <v>0</v>
      </c>
      <c r="AL107" s="192">
        <f t="shared" si="6"/>
        <v>50000000</v>
      </c>
    </row>
    <row r="108" spans="1:38" s="193" customFormat="1" ht="36" hidden="1" x14ac:dyDescent="0.25">
      <c r="A108" s="185" t="s">
        <v>477</v>
      </c>
      <c r="B108" s="185" t="s">
        <v>6</v>
      </c>
      <c r="C108" s="185" t="s">
        <v>1204</v>
      </c>
      <c r="D108" s="185" t="s">
        <v>267</v>
      </c>
      <c r="E108" s="186" t="s">
        <v>291</v>
      </c>
      <c r="F108" s="186" t="s">
        <v>52</v>
      </c>
      <c r="G108" s="187">
        <v>3301</v>
      </c>
      <c r="H108" s="188" t="s">
        <v>201</v>
      </c>
      <c r="I108" s="185" t="s">
        <v>753</v>
      </c>
      <c r="J108" s="185" t="s">
        <v>54</v>
      </c>
      <c r="K108" s="187">
        <v>3301053</v>
      </c>
      <c r="L108" s="185" t="s">
        <v>1083</v>
      </c>
      <c r="M108" s="187">
        <v>330105300</v>
      </c>
      <c r="N108" s="201">
        <v>14</v>
      </c>
      <c r="O108" s="185" t="s">
        <v>1891</v>
      </c>
      <c r="P108" s="185" t="s">
        <v>51</v>
      </c>
      <c r="Q108" s="190" t="s">
        <v>2177</v>
      </c>
      <c r="R108" s="185" t="s">
        <v>1183</v>
      </c>
      <c r="S108" s="191" t="s">
        <v>1902</v>
      </c>
      <c r="T108" s="191" t="s">
        <v>140</v>
      </c>
      <c r="U108" s="192">
        <f>65777012+450000</f>
        <v>66227012</v>
      </c>
      <c r="V108" s="192">
        <v>0</v>
      </c>
      <c r="W108" s="192">
        <v>0</v>
      </c>
      <c r="X108" s="192">
        <v>0</v>
      </c>
      <c r="Y108" s="192">
        <v>0</v>
      </c>
      <c r="Z108" s="192">
        <v>0</v>
      </c>
      <c r="AA108" s="192">
        <f>65777012+450000</f>
        <v>66227012</v>
      </c>
      <c r="AB108" s="192">
        <v>0</v>
      </c>
      <c r="AC108" s="192">
        <v>0</v>
      </c>
      <c r="AD108" s="192">
        <v>0</v>
      </c>
      <c r="AE108" s="192">
        <v>0</v>
      </c>
      <c r="AF108" s="192">
        <v>0</v>
      </c>
      <c r="AG108" s="192">
        <v>0</v>
      </c>
      <c r="AH108" s="192">
        <v>0</v>
      </c>
      <c r="AI108" s="192">
        <v>0</v>
      </c>
      <c r="AJ108" s="192">
        <v>0</v>
      </c>
      <c r="AK108" s="192">
        <v>0</v>
      </c>
      <c r="AL108" s="192">
        <f t="shared" si="6"/>
        <v>66227012</v>
      </c>
    </row>
    <row r="109" spans="1:38" s="193" customFormat="1" ht="48" hidden="1" x14ac:dyDescent="0.25">
      <c r="A109" s="185" t="s">
        <v>479</v>
      </c>
      <c r="B109" s="186" t="s">
        <v>14</v>
      </c>
      <c r="C109" s="185" t="s">
        <v>1204</v>
      </c>
      <c r="D109" s="185" t="s">
        <v>267</v>
      </c>
      <c r="E109" s="186" t="s">
        <v>302</v>
      </c>
      <c r="F109" s="186" t="s">
        <v>74</v>
      </c>
      <c r="G109" s="187">
        <v>4101</v>
      </c>
      <c r="H109" s="188" t="s">
        <v>201</v>
      </c>
      <c r="I109" s="185" t="s">
        <v>755</v>
      </c>
      <c r="J109" s="185" t="s">
        <v>1086</v>
      </c>
      <c r="K109" s="187">
        <v>4101014</v>
      </c>
      <c r="L109" s="185" t="s">
        <v>1087</v>
      </c>
      <c r="M109" s="187">
        <v>410101400</v>
      </c>
      <c r="N109" s="201">
        <v>175</v>
      </c>
      <c r="O109" s="185" t="s">
        <v>2081</v>
      </c>
      <c r="P109" s="185" t="s">
        <v>77</v>
      </c>
      <c r="Q109" s="190" t="s">
        <v>2177</v>
      </c>
      <c r="R109" s="185" t="s">
        <v>1179</v>
      </c>
      <c r="S109" s="191" t="s">
        <v>2068</v>
      </c>
      <c r="T109" s="191" t="s">
        <v>1795</v>
      </c>
      <c r="U109" s="192">
        <v>33000000</v>
      </c>
      <c r="V109" s="192">
        <v>33000000</v>
      </c>
      <c r="W109" s="192">
        <v>0</v>
      </c>
      <c r="X109" s="192">
        <v>0</v>
      </c>
      <c r="Y109" s="192">
        <v>0</v>
      </c>
      <c r="Z109" s="192">
        <v>0</v>
      </c>
      <c r="AA109" s="192">
        <v>0</v>
      </c>
      <c r="AB109" s="192">
        <v>0</v>
      </c>
      <c r="AC109" s="192">
        <v>0</v>
      </c>
      <c r="AD109" s="192">
        <v>0</v>
      </c>
      <c r="AE109" s="192">
        <v>0</v>
      </c>
      <c r="AF109" s="192">
        <v>0</v>
      </c>
      <c r="AG109" s="192">
        <v>0</v>
      </c>
      <c r="AH109" s="192">
        <v>0</v>
      </c>
      <c r="AI109" s="192">
        <v>0</v>
      </c>
      <c r="AJ109" s="192">
        <v>0</v>
      </c>
      <c r="AK109" s="192">
        <v>0</v>
      </c>
      <c r="AL109" s="192">
        <f t="shared" si="6"/>
        <v>33000000</v>
      </c>
    </row>
    <row r="110" spans="1:38" s="193" customFormat="1" ht="48" hidden="1" x14ac:dyDescent="0.25">
      <c r="A110" s="185" t="s">
        <v>480</v>
      </c>
      <c r="B110" s="186" t="s">
        <v>14</v>
      </c>
      <c r="C110" s="185" t="s">
        <v>1204</v>
      </c>
      <c r="D110" s="185" t="s">
        <v>267</v>
      </c>
      <c r="E110" s="186" t="s">
        <v>302</v>
      </c>
      <c r="F110" s="186" t="s">
        <v>74</v>
      </c>
      <c r="G110" s="187">
        <v>4101</v>
      </c>
      <c r="H110" s="188" t="s">
        <v>201</v>
      </c>
      <c r="I110" s="185" t="s">
        <v>756</v>
      </c>
      <c r="J110" s="185" t="s">
        <v>78</v>
      </c>
      <c r="K110" s="187">
        <v>4101023</v>
      </c>
      <c r="L110" s="185" t="s">
        <v>1088</v>
      </c>
      <c r="M110" s="187">
        <v>410102306</v>
      </c>
      <c r="N110" s="201">
        <v>900</v>
      </c>
      <c r="O110" s="185" t="s">
        <v>2081</v>
      </c>
      <c r="P110" s="185" t="s">
        <v>77</v>
      </c>
      <c r="Q110" s="190" t="s">
        <v>2177</v>
      </c>
      <c r="R110" s="185" t="s">
        <v>1179</v>
      </c>
      <c r="S110" s="191" t="s">
        <v>233</v>
      </c>
      <c r="T110" s="191" t="s">
        <v>1795</v>
      </c>
      <c r="U110" s="192">
        <v>30250000</v>
      </c>
      <c r="V110" s="192">
        <v>30250000</v>
      </c>
      <c r="W110" s="192">
        <v>0</v>
      </c>
      <c r="X110" s="192">
        <v>0</v>
      </c>
      <c r="Y110" s="192">
        <v>0</v>
      </c>
      <c r="Z110" s="192">
        <v>0</v>
      </c>
      <c r="AA110" s="192">
        <v>0</v>
      </c>
      <c r="AB110" s="192">
        <v>0</v>
      </c>
      <c r="AC110" s="192">
        <v>0</v>
      </c>
      <c r="AD110" s="192">
        <v>0</v>
      </c>
      <c r="AE110" s="192">
        <v>0</v>
      </c>
      <c r="AF110" s="192">
        <v>0</v>
      </c>
      <c r="AG110" s="192">
        <v>0</v>
      </c>
      <c r="AH110" s="192">
        <v>0</v>
      </c>
      <c r="AI110" s="192">
        <v>0</v>
      </c>
      <c r="AJ110" s="192">
        <v>0</v>
      </c>
      <c r="AK110" s="192">
        <v>0</v>
      </c>
      <c r="AL110" s="192">
        <f t="shared" si="6"/>
        <v>30250000</v>
      </c>
    </row>
    <row r="111" spans="1:38" s="193" customFormat="1" ht="48" hidden="1" x14ac:dyDescent="0.25">
      <c r="A111" s="185" t="s">
        <v>481</v>
      </c>
      <c r="B111" s="186" t="s">
        <v>14</v>
      </c>
      <c r="C111" s="185" t="s">
        <v>1204</v>
      </c>
      <c r="D111" s="185" t="s">
        <v>267</v>
      </c>
      <c r="E111" s="186" t="s">
        <v>302</v>
      </c>
      <c r="F111" s="186" t="s">
        <v>74</v>
      </c>
      <c r="G111" s="187">
        <v>4101</v>
      </c>
      <c r="H111" s="185" t="s">
        <v>201</v>
      </c>
      <c r="I111" s="185" t="s">
        <v>757</v>
      </c>
      <c r="J111" s="185" t="s">
        <v>79</v>
      </c>
      <c r="K111" s="187">
        <v>4101025</v>
      </c>
      <c r="L111" s="185" t="s">
        <v>1089</v>
      </c>
      <c r="M111" s="187">
        <v>410102506</v>
      </c>
      <c r="N111" s="201">
        <v>50</v>
      </c>
      <c r="O111" s="185" t="s">
        <v>2081</v>
      </c>
      <c r="P111" s="185" t="s">
        <v>77</v>
      </c>
      <c r="Q111" s="190" t="s">
        <v>2177</v>
      </c>
      <c r="R111" s="185" t="s">
        <v>1179</v>
      </c>
      <c r="S111" s="191" t="s">
        <v>185</v>
      </c>
      <c r="T111" s="191" t="s">
        <v>1795</v>
      </c>
      <c r="U111" s="192">
        <v>12000000</v>
      </c>
      <c r="V111" s="192">
        <v>12000000</v>
      </c>
      <c r="W111" s="192">
        <v>0</v>
      </c>
      <c r="X111" s="192">
        <v>0</v>
      </c>
      <c r="Y111" s="192">
        <v>0</v>
      </c>
      <c r="Z111" s="192">
        <v>0</v>
      </c>
      <c r="AA111" s="192">
        <v>0</v>
      </c>
      <c r="AB111" s="192">
        <v>0</v>
      </c>
      <c r="AC111" s="192">
        <v>0</v>
      </c>
      <c r="AD111" s="192">
        <v>0</v>
      </c>
      <c r="AE111" s="192">
        <v>0</v>
      </c>
      <c r="AF111" s="192">
        <v>0</v>
      </c>
      <c r="AG111" s="192">
        <v>0</v>
      </c>
      <c r="AH111" s="192">
        <v>0</v>
      </c>
      <c r="AI111" s="192">
        <v>0</v>
      </c>
      <c r="AJ111" s="192">
        <v>0</v>
      </c>
      <c r="AK111" s="192">
        <v>0</v>
      </c>
      <c r="AL111" s="192">
        <f t="shared" si="6"/>
        <v>12000000</v>
      </c>
    </row>
    <row r="112" spans="1:38" s="193" customFormat="1" ht="48" hidden="1" x14ac:dyDescent="0.25">
      <c r="A112" s="185" t="s">
        <v>482</v>
      </c>
      <c r="B112" s="186" t="s">
        <v>14</v>
      </c>
      <c r="C112" s="185" t="s">
        <v>1204</v>
      </c>
      <c r="D112" s="185" t="s">
        <v>267</v>
      </c>
      <c r="E112" s="186" t="s">
        <v>302</v>
      </c>
      <c r="F112" s="186" t="s">
        <v>74</v>
      </c>
      <c r="G112" s="187">
        <v>4101</v>
      </c>
      <c r="H112" s="185" t="s">
        <v>201</v>
      </c>
      <c r="I112" s="194" t="s">
        <v>758</v>
      </c>
      <c r="J112" s="185" t="s">
        <v>1090</v>
      </c>
      <c r="K112" s="187">
        <v>4101027</v>
      </c>
      <c r="L112" s="185" t="s">
        <v>1091</v>
      </c>
      <c r="M112" s="187">
        <v>410102702</v>
      </c>
      <c r="N112" s="201">
        <v>7</v>
      </c>
      <c r="O112" s="185" t="s">
        <v>2081</v>
      </c>
      <c r="P112" s="185" t="s">
        <v>77</v>
      </c>
      <c r="Q112" s="190" t="s">
        <v>2177</v>
      </c>
      <c r="R112" s="185" t="s">
        <v>1179</v>
      </c>
      <c r="S112" s="191" t="s">
        <v>164</v>
      </c>
      <c r="T112" s="191" t="s">
        <v>1795</v>
      </c>
      <c r="U112" s="192">
        <v>7000000</v>
      </c>
      <c r="V112" s="192">
        <v>7000000</v>
      </c>
      <c r="W112" s="192">
        <v>0</v>
      </c>
      <c r="X112" s="192">
        <v>0</v>
      </c>
      <c r="Y112" s="192">
        <v>0</v>
      </c>
      <c r="Z112" s="192">
        <v>0</v>
      </c>
      <c r="AA112" s="192">
        <v>0</v>
      </c>
      <c r="AB112" s="192">
        <v>0</v>
      </c>
      <c r="AC112" s="192">
        <v>0</v>
      </c>
      <c r="AD112" s="192">
        <v>0</v>
      </c>
      <c r="AE112" s="192">
        <v>0</v>
      </c>
      <c r="AF112" s="192">
        <v>0</v>
      </c>
      <c r="AG112" s="192">
        <v>0</v>
      </c>
      <c r="AH112" s="192">
        <v>0</v>
      </c>
      <c r="AI112" s="192">
        <v>0</v>
      </c>
      <c r="AJ112" s="192">
        <v>0</v>
      </c>
      <c r="AK112" s="192">
        <v>0</v>
      </c>
      <c r="AL112" s="192">
        <f t="shared" si="6"/>
        <v>7000000</v>
      </c>
    </row>
    <row r="113" spans="1:38" s="193" customFormat="1" ht="48" hidden="1" x14ac:dyDescent="0.25">
      <c r="A113" s="185" t="s">
        <v>484</v>
      </c>
      <c r="B113" s="186" t="s">
        <v>14</v>
      </c>
      <c r="C113" s="185" t="s">
        <v>1204</v>
      </c>
      <c r="D113" s="185" t="s">
        <v>267</v>
      </c>
      <c r="E113" s="186" t="s">
        <v>302</v>
      </c>
      <c r="F113" s="186" t="s">
        <v>74</v>
      </c>
      <c r="G113" s="187">
        <v>4101</v>
      </c>
      <c r="H113" s="185" t="s">
        <v>201</v>
      </c>
      <c r="I113" s="185" t="s">
        <v>760</v>
      </c>
      <c r="J113" s="185" t="s">
        <v>80</v>
      </c>
      <c r="K113" s="187">
        <v>4101038</v>
      </c>
      <c r="L113" s="185" t="s">
        <v>81</v>
      </c>
      <c r="M113" s="187">
        <v>410103801</v>
      </c>
      <c r="N113" s="189">
        <v>1</v>
      </c>
      <c r="O113" s="185" t="s">
        <v>2081</v>
      </c>
      <c r="P113" s="185" t="s">
        <v>77</v>
      </c>
      <c r="Q113" s="190" t="s">
        <v>2177</v>
      </c>
      <c r="R113" s="185" t="s">
        <v>1179</v>
      </c>
      <c r="S113" s="191" t="s">
        <v>169</v>
      </c>
      <c r="T113" s="191" t="s">
        <v>1795</v>
      </c>
      <c r="U113" s="192">
        <v>40500000</v>
      </c>
      <c r="V113" s="192">
        <v>40500000</v>
      </c>
      <c r="W113" s="192">
        <v>0</v>
      </c>
      <c r="X113" s="192">
        <v>0</v>
      </c>
      <c r="Y113" s="192">
        <v>0</v>
      </c>
      <c r="Z113" s="192">
        <v>0</v>
      </c>
      <c r="AA113" s="192">
        <v>0</v>
      </c>
      <c r="AB113" s="192">
        <v>0</v>
      </c>
      <c r="AC113" s="192">
        <v>0</v>
      </c>
      <c r="AD113" s="192">
        <v>0</v>
      </c>
      <c r="AE113" s="192">
        <v>0</v>
      </c>
      <c r="AF113" s="192">
        <v>0</v>
      </c>
      <c r="AG113" s="192">
        <v>0</v>
      </c>
      <c r="AH113" s="192">
        <v>0</v>
      </c>
      <c r="AI113" s="192">
        <v>0</v>
      </c>
      <c r="AJ113" s="192">
        <v>0</v>
      </c>
      <c r="AK113" s="192">
        <v>0</v>
      </c>
      <c r="AL113" s="192">
        <f t="shared" si="6"/>
        <v>40500000</v>
      </c>
    </row>
    <row r="114" spans="1:38" s="193" customFormat="1" ht="48" hidden="1" x14ac:dyDescent="0.25">
      <c r="A114" s="185" t="s">
        <v>485</v>
      </c>
      <c r="B114" s="186" t="s">
        <v>14</v>
      </c>
      <c r="C114" s="185" t="s">
        <v>1204</v>
      </c>
      <c r="D114" s="185" t="s">
        <v>267</v>
      </c>
      <c r="E114" s="186" t="s">
        <v>302</v>
      </c>
      <c r="F114" s="186" t="s">
        <v>74</v>
      </c>
      <c r="G114" s="187">
        <v>4101</v>
      </c>
      <c r="H114" s="185" t="s">
        <v>201</v>
      </c>
      <c r="I114" s="194" t="s">
        <v>761</v>
      </c>
      <c r="J114" s="185" t="s">
        <v>1094</v>
      </c>
      <c r="K114" s="187">
        <v>4101043</v>
      </c>
      <c r="L114" s="185" t="s">
        <v>1095</v>
      </c>
      <c r="M114" s="187">
        <v>410104300</v>
      </c>
      <c r="N114" s="202">
        <v>1</v>
      </c>
      <c r="O114" s="185" t="s">
        <v>2081</v>
      </c>
      <c r="P114" s="185" t="s">
        <v>77</v>
      </c>
      <c r="Q114" s="190" t="s">
        <v>2177</v>
      </c>
      <c r="R114" s="185" t="s">
        <v>1179</v>
      </c>
      <c r="S114" s="191" t="s">
        <v>186</v>
      </c>
      <c r="T114" s="191" t="s">
        <v>1795</v>
      </c>
      <c r="U114" s="192">
        <v>500000</v>
      </c>
      <c r="V114" s="192">
        <v>500000</v>
      </c>
      <c r="W114" s="192">
        <v>0</v>
      </c>
      <c r="X114" s="192">
        <v>0</v>
      </c>
      <c r="Y114" s="192">
        <v>0</v>
      </c>
      <c r="Z114" s="192">
        <v>0</v>
      </c>
      <c r="AA114" s="192">
        <v>0</v>
      </c>
      <c r="AB114" s="192">
        <v>0</v>
      </c>
      <c r="AC114" s="192">
        <v>0</v>
      </c>
      <c r="AD114" s="192">
        <v>0</v>
      </c>
      <c r="AE114" s="192">
        <v>0</v>
      </c>
      <c r="AF114" s="192">
        <v>0</v>
      </c>
      <c r="AG114" s="192">
        <v>0</v>
      </c>
      <c r="AH114" s="192">
        <v>0</v>
      </c>
      <c r="AI114" s="192">
        <v>0</v>
      </c>
      <c r="AJ114" s="192">
        <v>0</v>
      </c>
      <c r="AK114" s="192">
        <v>0</v>
      </c>
      <c r="AL114" s="192">
        <f t="shared" si="6"/>
        <v>500000</v>
      </c>
    </row>
    <row r="115" spans="1:38" s="193" customFormat="1" ht="48" hidden="1" x14ac:dyDescent="0.25">
      <c r="A115" s="185" t="s">
        <v>486</v>
      </c>
      <c r="B115" s="186" t="s">
        <v>14</v>
      </c>
      <c r="C115" s="185" t="s">
        <v>1204</v>
      </c>
      <c r="D115" s="185" t="s">
        <v>267</v>
      </c>
      <c r="E115" s="186" t="s">
        <v>302</v>
      </c>
      <c r="F115" s="186" t="s">
        <v>74</v>
      </c>
      <c r="G115" s="187">
        <v>4101</v>
      </c>
      <c r="H115" s="185" t="s">
        <v>201</v>
      </c>
      <c r="I115" s="185" t="s">
        <v>762</v>
      </c>
      <c r="J115" s="185" t="s">
        <v>1096</v>
      </c>
      <c r="K115" s="187">
        <v>4101063</v>
      </c>
      <c r="L115" s="185" t="s">
        <v>1097</v>
      </c>
      <c r="M115" s="187">
        <v>410106300</v>
      </c>
      <c r="N115" s="189">
        <v>5</v>
      </c>
      <c r="O115" s="185" t="s">
        <v>2081</v>
      </c>
      <c r="P115" s="185" t="s">
        <v>77</v>
      </c>
      <c r="Q115" s="190" t="s">
        <v>2177</v>
      </c>
      <c r="R115" s="185" t="s">
        <v>1179</v>
      </c>
      <c r="S115" s="191" t="s">
        <v>2069</v>
      </c>
      <c r="T115" s="191" t="s">
        <v>1795</v>
      </c>
      <c r="U115" s="192">
        <f>30250000</f>
        <v>30250000</v>
      </c>
      <c r="V115" s="192">
        <f>30250000</f>
        <v>30250000</v>
      </c>
      <c r="W115" s="192">
        <v>0</v>
      </c>
      <c r="X115" s="192">
        <v>0</v>
      </c>
      <c r="Y115" s="192">
        <v>0</v>
      </c>
      <c r="Z115" s="192">
        <v>0</v>
      </c>
      <c r="AA115" s="192">
        <v>0</v>
      </c>
      <c r="AB115" s="192">
        <v>0</v>
      </c>
      <c r="AC115" s="192">
        <v>0</v>
      </c>
      <c r="AD115" s="192">
        <v>0</v>
      </c>
      <c r="AE115" s="192">
        <v>0</v>
      </c>
      <c r="AF115" s="192">
        <v>0</v>
      </c>
      <c r="AG115" s="192">
        <v>0</v>
      </c>
      <c r="AH115" s="192">
        <v>0</v>
      </c>
      <c r="AI115" s="192">
        <v>0</v>
      </c>
      <c r="AJ115" s="192">
        <v>0</v>
      </c>
      <c r="AK115" s="192">
        <v>0</v>
      </c>
      <c r="AL115" s="192">
        <f t="shared" si="6"/>
        <v>30250000</v>
      </c>
    </row>
    <row r="116" spans="1:38" s="193" customFormat="1" ht="48" hidden="1" x14ac:dyDescent="0.25">
      <c r="A116" s="185" t="s">
        <v>487</v>
      </c>
      <c r="B116" s="186" t="s">
        <v>14</v>
      </c>
      <c r="C116" s="185" t="s">
        <v>1204</v>
      </c>
      <c r="D116" s="185" t="s">
        <v>267</v>
      </c>
      <c r="E116" s="186" t="s">
        <v>302</v>
      </c>
      <c r="F116" s="186" t="s">
        <v>74</v>
      </c>
      <c r="G116" s="187">
        <v>4101</v>
      </c>
      <c r="H116" s="185" t="s">
        <v>201</v>
      </c>
      <c r="I116" s="185" t="s">
        <v>763</v>
      </c>
      <c r="J116" s="185" t="s">
        <v>1098</v>
      </c>
      <c r="K116" s="187">
        <v>4101092</v>
      </c>
      <c r="L116" s="185" t="s">
        <v>1099</v>
      </c>
      <c r="M116" s="187">
        <v>410109201</v>
      </c>
      <c r="N116" s="189">
        <v>2</v>
      </c>
      <c r="O116" s="185" t="s">
        <v>2081</v>
      </c>
      <c r="P116" s="185" t="s">
        <v>77</v>
      </c>
      <c r="Q116" s="190" t="s">
        <v>2177</v>
      </c>
      <c r="R116" s="185" t="s">
        <v>1179</v>
      </c>
      <c r="S116" s="191" t="s">
        <v>234</v>
      </c>
      <c r="T116" s="191" t="s">
        <v>1795</v>
      </c>
      <c r="U116" s="192">
        <v>10000000</v>
      </c>
      <c r="V116" s="192">
        <v>10000000</v>
      </c>
      <c r="W116" s="192">
        <v>0</v>
      </c>
      <c r="X116" s="192">
        <v>0</v>
      </c>
      <c r="Y116" s="192">
        <v>0</v>
      </c>
      <c r="Z116" s="192">
        <v>0</v>
      </c>
      <c r="AA116" s="192">
        <v>0</v>
      </c>
      <c r="AB116" s="192">
        <v>0</v>
      </c>
      <c r="AC116" s="192">
        <v>0</v>
      </c>
      <c r="AD116" s="192">
        <v>0</v>
      </c>
      <c r="AE116" s="192">
        <v>0</v>
      </c>
      <c r="AF116" s="192">
        <v>0</v>
      </c>
      <c r="AG116" s="192">
        <v>0</v>
      </c>
      <c r="AH116" s="192">
        <v>0</v>
      </c>
      <c r="AI116" s="192">
        <v>0</v>
      </c>
      <c r="AJ116" s="192">
        <v>0</v>
      </c>
      <c r="AK116" s="192">
        <v>0</v>
      </c>
      <c r="AL116" s="192">
        <f t="shared" si="6"/>
        <v>10000000</v>
      </c>
    </row>
    <row r="117" spans="1:38" s="193" customFormat="1" ht="60" hidden="1" x14ac:dyDescent="0.25">
      <c r="A117" s="185" t="s">
        <v>488</v>
      </c>
      <c r="B117" s="186" t="s">
        <v>14</v>
      </c>
      <c r="C117" s="185" t="s">
        <v>1204</v>
      </c>
      <c r="D117" s="185" t="s">
        <v>267</v>
      </c>
      <c r="E117" s="186" t="s">
        <v>302</v>
      </c>
      <c r="F117" s="186" t="s">
        <v>74</v>
      </c>
      <c r="G117" s="187">
        <v>4101</v>
      </c>
      <c r="H117" s="185" t="s">
        <v>201</v>
      </c>
      <c r="I117" s="185" t="s">
        <v>764</v>
      </c>
      <c r="J117" s="185" t="s">
        <v>1100</v>
      </c>
      <c r="K117" s="187">
        <v>4101097</v>
      </c>
      <c r="L117" s="185" t="s">
        <v>1101</v>
      </c>
      <c r="M117" s="187">
        <v>410109700</v>
      </c>
      <c r="N117" s="202">
        <v>1</v>
      </c>
      <c r="O117" s="185" t="s">
        <v>2081</v>
      </c>
      <c r="P117" s="185" t="s">
        <v>77</v>
      </c>
      <c r="Q117" s="190" t="s">
        <v>2177</v>
      </c>
      <c r="R117" s="185" t="s">
        <v>1179</v>
      </c>
      <c r="S117" s="191" t="s">
        <v>2070</v>
      </c>
      <c r="T117" s="191" t="s">
        <v>1795</v>
      </c>
      <c r="U117" s="192">
        <v>500000</v>
      </c>
      <c r="V117" s="192">
        <v>500000</v>
      </c>
      <c r="W117" s="192">
        <v>0</v>
      </c>
      <c r="X117" s="192">
        <v>0</v>
      </c>
      <c r="Y117" s="192">
        <v>0</v>
      </c>
      <c r="Z117" s="192">
        <v>0</v>
      </c>
      <c r="AA117" s="192">
        <v>0</v>
      </c>
      <c r="AB117" s="192">
        <v>0</v>
      </c>
      <c r="AC117" s="192">
        <v>0</v>
      </c>
      <c r="AD117" s="192">
        <v>0</v>
      </c>
      <c r="AE117" s="192">
        <v>0</v>
      </c>
      <c r="AF117" s="192">
        <v>0</v>
      </c>
      <c r="AG117" s="192">
        <v>0</v>
      </c>
      <c r="AH117" s="192">
        <v>0</v>
      </c>
      <c r="AI117" s="192">
        <v>0</v>
      </c>
      <c r="AJ117" s="192">
        <v>0</v>
      </c>
      <c r="AK117" s="192">
        <v>0</v>
      </c>
      <c r="AL117" s="192">
        <f t="shared" si="6"/>
        <v>500000</v>
      </c>
    </row>
    <row r="118" spans="1:38" s="193" customFormat="1" ht="48" hidden="1" x14ac:dyDescent="0.25">
      <c r="A118" s="185" t="s">
        <v>490</v>
      </c>
      <c r="B118" s="185" t="s">
        <v>13</v>
      </c>
      <c r="C118" s="185" t="s">
        <v>1204</v>
      </c>
      <c r="D118" s="185" t="s">
        <v>267</v>
      </c>
      <c r="E118" s="185" t="s">
        <v>302</v>
      </c>
      <c r="F118" s="185" t="s">
        <v>590</v>
      </c>
      <c r="G118" s="187">
        <v>4102</v>
      </c>
      <c r="H118" s="188" t="s">
        <v>201</v>
      </c>
      <c r="I118" s="185" t="s">
        <v>2178</v>
      </c>
      <c r="J118" s="185" t="s">
        <v>1104</v>
      </c>
      <c r="K118" s="187">
        <v>4102006</v>
      </c>
      <c r="L118" s="185" t="s">
        <v>1105</v>
      </c>
      <c r="M118" s="187">
        <v>410200600</v>
      </c>
      <c r="N118" s="189">
        <v>15</v>
      </c>
      <c r="O118" s="185" t="s">
        <v>2084</v>
      </c>
      <c r="P118" s="185" t="s">
        <v>2078</v>
      </c>
      <c r="Q118" s="190" t="s">
        <v>2177</v>
      </c>
      <c r="R118" s="185" t="s">
        <v>287</v>
      </c>
      <c r="S118" s="191" t="s">
        <v>2071</v>
      </c>
      <c r="T118" s="191" t="s">
        <v>2120</v>
      </c>
      <c r="U118" s="192">
        <v>30000000</v>
      </c>
      <c r="V118" s="192">
        <v>0</v>
      </c>
      <c r="W118" s="192">
        <v>0</v>
      </c>
      <c r="X118" s="192">
        <v>0</v>
      </c>
      <c r="Y118" s="192">
        <v>0</v>
      </c>
      <c r="Z118" s="192">
        <v>0</v>
      </c>
      <c r="AA118" s="192">
        <v>0</v>
      </c>
      <c r="AB118" s="192">
        <v>0</v>
      </c>
      <c r="AC118" s="192">
        <v>30000000</v>
      </c>
      <c r="AD118" s="192">
        <v>0</v>
      </c>
      <c r="AE118" s="192">
        <v>0</v>
      </c>
      <c r="AF118" s="192">
        <v>0</v>
      </c>
      <c r="AG118" s="192">
        <v>0</v>
      </c>
      <c r="AH118" s="192">
        <v>0</v>
      </c>
      <c r="AI118" s="192">
        <v>0</v>
      </c>
      <c r="AJ118" s="192">
        <v>0</v>
      </c>
      <c r="AK118" s="192">
        <v>0</v>
      </c>
      <c r="AL118" s="192">
        <f t="shared" si="6"/>
        <v>30000000</v>
      </c>
    </row>
    <row r="119" spans="1:38" s="193" customFormat="1" ht="48" hidden="1" x14ac:dyDescent="0.25">
      <c r="A119" s="185" t="s">
        <v>492</v>
      </c>
      <c r="B119" s="185" t="s">
        <v>14</v>
      </c>
      <c r="C119" s="185" t="s">
        <v>1204</v>
      </c>
      <c r="D119" s="185" t="s">
        <v>267</v>
      </c>
      <c r="E119" s="185" t="s">
        <v>302</v>
      </c>
      <c r="F119" s="185" t="s">
        <v>590</v>
      </c>
      <c r="G119" s="187">
        <v>4102</v>
      </c>
      <c r="H119" s="185" t="s">
        <v>201</v>
      </c>
      <c r="I119" s="185" t="s">
        <v>767</v>
      </c>
      <c r="J119" s="185" t="s">
        <v>1107</v>
      </c>
      <c r="K119" s="187">
        <v>4102047</v>
      </c>
      <c r="L119" s="185" t="s">
        <v>1108</v>
      </c>
      <c r="M119" s="187">
        <v>410204700</v>
      </c>
      <c r="N119" s="189">
        <v>5</v>
      </c>
      <c r="O119" s="185" t="s">
        <v>2084</v>
      </c>
      <c r="P119" s="185" t="s">
        <v>2078</v>
      </c>
      <c r="Q119" s="190" t="s">
        <v>2177</v>
      </c>
      <c r="R119" s="185" t="s">
        <v>1178</v>
      </c>
      <c r="S119" s="191" t="s">
        <v>170</v>
      </c>
      <c r="T119" s="191" t="s">
        <v>1795</v>
      </c>
      <c r="U119" s="192">
        <v>15000000</v>
      </c>
      <c r="V119" s="192">
        <v>15000000</v>
      </c>
      <c r="W119" s="192">
        <v>0</v>
      </c>
      <c r="X119" s="192">
        <v>0</v>
      </c>
      <c r="Y119" s="192">
        <v>0</v>
      </c>
      <c r="Z119" s="192">
        <v>0</v>
      </c>
      <c r="AA119" s="192">
        <v>0</v>
      </c>
      <c r="AB119" s="192">
        <v>0</v>
      </c>
      <c r="AC119" s="192">
        <v>0</v>
      </c>
      <c r="AD119" s="192">
        <v>0</v>
      </c>
      <c r="AE119" s="192">
        <v>0</v>
      </c>
      <c r="AF119" s="192">
        <v>0</v>
      </c>
      <c r="AG119" s="192">
        <v>0</v>
      </c>
      <c r="AH119" s="192">
        <v>0</v>
      </c>
      <c r="AI119" s="192">
        <v>0</v>
      </c>
      <c r="AJ119" s="192">
        <v>0</v>
      </c>
      <c r="AK119" s="192">
        <v>0</v>
      </c>
      <c r="AL119" s="192">
        <f t="shared" si="6"/>
        <v>15000000</v>
      </c>
    </row>
    <row r="120" spans="1:38" s="193" customFormat="1" ht="48" hidden="1" x14ac:dyDescent="0.25">
      <c r="A120" s="185" t="s">
        <v>494</v>
      </c>
      <c r="B120" s="185" t="s">
        <v>14</v>
      </c>
      <c r="C120" s="185" t="s">
        <v>1204</v>
      </c>
      <c r="D120" s="185" t="s">
        <v>267</v>
      </c>
      <c r="E120" s="185" t="s">
        <v>302</v>
      </c>
      <c r="F120" s="185" t="s">
        <v>590</v>
      </c>
      <c r="G120" s="187">
        <v>4102</v>
      </c>
      <c r="H120" s="185" t="s">
        <v>201</v>
      </c>
      <c r="I120" s="185" t="s">
        <v>769</v>
      </c>
      <c r="J120" s="185" t="s">
        <v>1111</v>
      </c>
      <c r="K120" s="187">
        <v>4102046</v>
      </c>
      <c r="L120" s="185" t="s">
        <v>1112</v>
      </c>
      <c r="M120" s="187">
        <v>410204600</v>
      </c>
      <c r="N120" s="189">
        <v>1</v>
      </c>
      <c r="O120" s="185" t="s">
        <v>2084</v>
      </c>
      <c r="P120" s="185" t="s">
        <v>2078</v>
      </c>
      <c r="Q120" s="190" t="s">
        <v>2177</v>
      </c>
      <c r="R120" s="185" t="s">
        <v>1178</v>
      </c>
      <c r="S120" s="191" t="s">
        <v>211</v>
      </c>
      <c r="T120" s="191" t="s">
        <v>1795</v>
      </c>
      <c r="U120" s="192">
        <v>10000000</v>
      </c>
      <c r="V120" s="192">
        <v>10000000</v>
      </c>
      <c r="W120" s="192">
        <v>0</v>
      </c>
      <c r="X120" s="192">
        <v>0</v>
      </c>
      <c r="Y120" s="192">
        <v>0</v>
      </c>
      <c r="Z120" s="192">
        <v>0</v>
      </c>
      <c r="AA120" s="192">
        <v>0</v>
      </c>
      <c r="AB120" s="192">
        <v>0</v>
      </c>
      <c r="AC120" s="192">
        <v>0</v>
      </c>
      <c r="AD120" s="192">
        <v>0</v>
      </c>
      <c r="AE120" s="192">
        <v>0</v>
      </c>
      <c r="AF120" s="192">
        <v>0</v>
      </c>
      <c r="AG120" s="192">
        <v>0</v>
      </c>
      <c r="AH120" s="192">
        <v>0</v>
      </c>
      <c r="AI120" s="192">
        <v>0</v>
      </c>
      <c r="AJ120" s="192">
        <v>0</v>
      </c>
      <c r="AK120" s="192">
        <v>0</v>
      </c>
      <c r="AL120" s="192">
        <f t="shared" si="6"/>
        <v>10000000</v>
      </c>
    </row>
    <row r="121" spans="1:38" s="193" customFormat="1" ht="48" hidden="1" x14ac:dyDescent="0.25">
      <c r="A121" s="185" t="s">
        <v>495</v>
      </c>
      <c r="B121" s="185" t="s">
        <v>14</v>
      </c>
      <c r="C121" s="185" t="s">
        <v>1204</v>
      </c>
      <c r="D121" s="185" t="s">
        <v>267</v>
      </c>
      <c r="E121" s="185" t="s">
        <v>302</v>
      </c>
      <c r="F121" s="185" t="s">
        <v>590</v>
      </c>
      <c r="G121" s="187">
        <v>4102</v>
      </c>
      <c r="H121" s="185" t="s">
        <v>201</v>
      </c>
      <c r="I121" s="185" t="s">
        <v>770</v>
      </c>
      <c r="J121" s="185" t="s">
        <v>1107</v>
      </c>
      <c r="K121" s="187">
        <v>4102047</v>
      </c>
      <c r="L121" s="185" t="s">
        <v>1108</v>
      </c>
      <c r="M121" s="187">
        <v>410204700</v>
      </c>
      <c r="N121" s="189">
        <v>1</v>
      </c>
      <c r="O121" s="185" t="s">
        <v>2084</v>
      </c>
      <c r="P121" s="185" t="s">
        <v>2078</v>
      </c>
      <c r="Q121" s="190" t="s">
        <v>2177</v>
      </c>
      <c r="R121" s="185" t="s">
        <v>1178</v>
      </c>
      <c r="S121" s="191" t="s">
        <v>2072</v>
      </c>
      <c r="T121" s="191" t="s">
        <v>1795</v>
      </c>
      <c r="U121" s="192">
        <v>16500000</v>
      </c>
      <c r="V121" s="192">
        <v>16500000</v>
      </c>
      <c r="W121" s="192">
        <v>0</v>
      </c>
      <c r="X121" s="192">
        <v>0</v>
      </c>
      <c r="Y121" s="192">
        <v>0</v>
      </c>
      <c r="Z121" s="192">
        <v>0</v>
      </c>
      <c r="AA121" s="192">
        <v>0</v>
      </c>
      <c r="AB121" s="192">
        <v>0</v>
      </c>
      <c r="AC121" s="192">
        <v>0</v>
      </c>
      <c r="AD121" s="192">
        <v>0</v>
      </c>
      <c r="AE121" s="192">
        <v>0</v>
      </c>
      <c r="AF121" s="192">
        <v>0</v>
      </c>
      <c r="AG121" s="192">
        <v>0</v>
      </c>
      <c r="AH121" s="192">
        <v>0</v>
      </c>
      <c r="AI121" s="192">
        <v>0</v>
      </c>
      <c r="AJ121" s="192">
        <v>0</v>
      </c>
      <c r="AK121" s="192">
        <v>0</v>
      </c>
      <c r="AL121" s="192">
        <f t="shared" si="6"/>
        <v>16500000</v>
      </c>
    </row>
    <row r="122" spans="1:38" s="193" customFormat="1" ht="48" hidden="1" x14ac:dyDescent="0.25">
      <c r="A122" s="185" t="s">
        <v>496</v>
      </c>
      <c r="B122" s="185" t="s">
        <v>14</v>
      </c>
      <c r="C122" s="185" t="s">
        <v>1204</v>
      </c>
      <c r="D122" s="185" t="s">
        <v>267</v>
      </c>
      <c r="E122" s="185" t="s">
        <v>302</v>
      </c>
      <c r="F122" s="185" t="s">
        <v>590</v>
      </c>
      <c r="G122" s="187">
        <v>4102</v>
      </c>
      <c r="H122" s="185" t="s">
        <v>201</v>
      </c>
      <c r="I122" s="185" t="s">
        <v>771</v>
      </c>
      <c r="J122" s="185" t="s">
        <v>1111</v>
      </c>
      <c r="K122" s="187">
        <v>4102046</v>
      </c>
      <c r="L122" s="185" t="s">
        <v>1112</v>
      </c>
      <c r="M122" s="187">
        <v>410204600</v>
      </c>
      <c r="N122" s="189">
        <v>5</v>
      </c>
      <c r="O122" s="185" t="s">
        <v>2084</v>
      </c>
      <c r="P122" s="185" t="s">
        <v>2078</v>
      </c>
      <c r="Q122" s="190" t="s">
        <v>2177</v>
      </c>
      <c r="R122" s="185" t="s">
        <v>1177</v>
      </c>
      <c r="S122" s="191" t="s">
        <v>171</v>
      </c>
      <c r="T122" s="191" t="s">
        <v>1795</v>
      </c>
      <c r="U122" s="192">
        <v>5000000</v>
      </c>
      <c r="V122" s="192">
        <v>5000000</v>
      </c>
      <c r="W122" s="192">
        <v>0</v>
      </c>
      <c r="X122" s="192">
        <v>0</v>
      </c>
      <c r="Y122" s="192">
        <v>0</v>
      </c>
      <c r="Z122" s="192">
        <v>0</v>
      </c>
      <c r="AA122" s="192">
        <v>0</v>
      </c>
      <c r="AB122" s="192">
        <v>0</v>
      </c>
      <c r="AC122" s="192">
        <v>0</v>
      </c>
      <c r="AD122" s="192">
        <v>0</v>
      </c>
      <c r="AE122" s="192">
        <v>0</v>
      </c>
      <c r="AF122" s="192">
        <v>0</v>
      </c>
      <c r="AG122" s="192">
        <v>0</v>
      </c>
      <c r="AH122" s="192">
        <v>0</v>
      </c>
      <c r="AI122" s="192">
        <v>0</v>
      </c>
      <c r="AJ122" s="192">
        <v>0</v>
      </c>
      <c r="AK122" s="192">
        <v>0</v>
      </c>
      <c r="AL122" s="192">
        <f t="shared" si="6"/>
        <v>5000000</v>
      </c>
    </row>
    <row r="123" spans="1:38" s="193" customFormat="1" ht="60" hidden="1" x14ac:dyDescent="0.25">
      <c r="A123" s="185" t="s">
        <v>497</v>
      </c>
      <c r="B123" s="185" t="s">
        <v>14</v>
      </c>
      <c r="C123" s="185" t="s">
        <v>1204</v>
      </c>
      <c r="D123" s="185" t="s">
        <v>267</v>
      </c>
      <c r="E123" s="185" t="s">
        <v>302</v>
      </c>
      <c r="F123" s="185" t="s">
        <v>590</v>
      </c>
      <c r="G123" s="187">
        <v>4102</v>
      </c>
      <c r="H123" s="185" t="s">
        <v>201</v>
      </c>
      <c r="I123" s="185" t="s">
        <v>772</v>
      </c>
      <c r="J123" s="185" t="s">
        <v>1113</v>
      </c>
      <c r="K123" s="187">
        <v>4102038</v>
      </c>
      <c r="L123" s="185" t="s">
        <v>1114</v>
      </c>
      <c r="M123" s="187">
        <v>410203800</v>
      </c>
      <c r="N123" s="189">
        <v>1</v>
      </c>
      <c r="O123" s="185" t="s">
        <v>2085</v>
      </c>
      <c r="P123" s="185" t="s">
        <v>2075</v>
      </c>
      <c r="Q123" s="190" t="s">
        <v>2177</v>
      </c>
      <c r="R123" s="185" t="s">
        <v>1178</v>
      </c>
      <c r="S123" s="191" t="s">
        <v>2073</v>
      </c>
      <c r="T123" s="191" t="s">
        <v>1795</v>
      </c>
      <c r="U123" s="192">
        <v>10000000</v>
      </c>
      <c r="V123" s="192">
        <v>10000000</v>
      </c>
      <c r="W123" s="192">
        <v>0</v>
      </c>
      <c r="X123" s="192">
        <v>0</v>
      </c>
      <c r="Y123" s="192">
        <v>0</v>
      </c>
      <c r="Z123" s="192">
        <v>0</v>
      </c>
      <c r="AA123" s="192">
        <v>0</v>
      </c>
      <c r="AB123" s="192">
        <v>0</v>
      </c>
      <c r="AC123" s="192">
        <v>0</v>
      </c>
      <c r="AD123" s="192">
        <v>0</v>
      </c>
      <c r="AE123" s="192">
        <v>0</v>
      </c>
      <c r="AF123" s="192">
        <v>0</v>
      </c>
      <c r="AG123" s="192">
        <v>0</v>
      </c>
      <c r="AH123" s="192">
        <v>0</v>
      </c>
      <c r="AI123" s="192">
        <v>0</v>
      </c>
      <c r="AJ123" s="192">
        <v>0</v>
      </c>
      <c r="AK123" s="192">
        <v>0</v>
      </c>
      <c r="AL123" s="192">
        <f t="shared" si="6"/>
        <v>10000000</v>
      </c>
    </row>
    <row r="124" spans="1:38" s="193" customFormat="1" ht="48" hidden="1" x14ac:dyDescent="0.25">
      <c r="A124" s="185" t="s">
        <v>498</v>
      </c>
      <c r="B124" s="185" t="s">
        <v>14</v>
      </c>
      <c r="C124" s="185" t="s">
        <v>1204</v>
      </c>
      <c r="D124" s="185" t="s">
        <v>267</v>
      </c>
      <c r="E124" s="185" t="s">
        <v>302</v>
      </c>
      <c r="F124" s="185" t="s">
        <v>590</v>
      </c>
      <c r="G124" s="187">
        <v>4102</v>
      </c>
      <c r="H124" s="185" t="s">
        <v>201</v>
      </c>
      <c r="I124" s="185" t="s">
        <v>773</v>
      </c>
      <c r="J124" s="185" t="s">
        <v>1115</v>
      </c>
      <c r="K124" s="187">
        <v>4102052</v>
      </c>
      <c r="L124" s="185" t="s">
        <v>1116</v>
      </c>
      <c r="M124" s="187">
        <v>410205201</v>
      </c>
      <c r="N124" s="202">
        <v>1</v>
      </c>
      <c r="O124" s="185" t="s">
        <v>2085</v>
      </c>
      <c r="P124" s="185" t="s">
        <v>2075</v>
      </c>
      <c r="Q124" s="190" t="s">
        <v>2177</v>
      </c>
      <c r="R124" s="185" t="s">
        <v>1177</v>
      </c>
      <c r="S124" s="191" t="s">
        <v>2074</v>
      </c>
      <c r="T124" s="191" t="s">
        <v>1795</v>
      </c>
      <c r="U124" s="192">
        <v>80000000</v>
      </c>
      <c r="V124" s="192">
        <v>80000000</v>
      </c>
      <c r="W124" s="192">
        <v>0</v>
      </c>
      <c r="X124" s="192">
        <v>0</v>
      </c>
      <c r="Y124" s="192">
        <v>0</v>
      </c>
      <c r="Z124" s="192">
        <v>0</v>
      </c>
      <c r="AA124" s="192">
        <v>0</v>
      </c>
      <c r="AB124" s="192">
        <v>0</v>
      </c>
      <c r="AC124" s="192">
        <v>0</v>
      </c>
      <c r="AD124" s="192">
        <v>0</v>
      </c>
      <c r="AE124" s="192">
        <v>0</v>
      </c>
      <c r="AF124" s="192">
        <v>0</v>
      </c>
      <c r="AG124" s="192">
        <v>0</v>
      </c>
      <c r="AH124" s="192">
        <v>0</v>
      </c>
      <c r="AI124" s="192">
        <v>0</v>
      </c>
      <c r="AJ124" s="192">
        <v>0</v>
      </c>
      <c r="AK124" s="192">
        <v>0</v>
      </c>
      <c r="AL124" s="192">
        <f t="shared" si="6"/>
        <v>80000000</v>
      </c>
    </row>
    <row r="125" spans="1:38" s="193" customFormat="1" ht="48" hidden="1" x14ac:dyDescent="0.25">
      <c r="A125" s="185" t="s">
        <v>499</v>
      </c>
      <c r="B125" s="185" t="s">
        <v>14</v>
      </c>
      <c r="C125" s="185" t="s">
        <v>1204</v>
      </c>
      <c r="D125" s="185" t="s">
        <v>267</v>
      </c>
      <c r="E125" s="185" t="s">
        <v>302</v>
      </c>
      <c r="F125" s="185" t="s">
        <v>590</v>
      </c>
      <c r="G125" s="187">
        <v>4102</v>
      </c>
      <c r="H125" s="185" t="s">
        <v>201</v>
      </c>
      <c r="I125" s="185" t="s">
        <v>774</v>
      </c>
      <c r="J125" s="185" t="s">
        <v>1111</v>
      </c>
      <c r="K125" s="187">
        <v>4102046</v>
      </c>
      <c r="L125" s="185" t="s">
        <v>1112</v>
      </c>
      <c r="M125" s="187">
        <v>410204600</v>
      </c>
      <c r="N125" s="189">
        <v>2</v>
      </c>
      <c r="O125" s="185" t="s">
        <v>2084</v>
      </c>
      <c r="P125" s="185" t="s">
        <v>2078</v>
      </c>
      <c r="Q125" s="190" t="s">
        <v>2177</v>
      </c>
      <c r="R125" s="185" t="s">
        <v>1176</v>
      </c>
      <c r="S125" s="191" t="s">
        <v>163</v>
      </c>
      <c r="T125" s="191" t="s">
        <v>1795</v>
      </c>
      <c r="U125" s="192">
        <v>60000000</v>
      </c>
      <c r="V125" s="192">
        <v>60000000</v>
      </c>
      <c r="W125" s="192">
        <v>0</v>
      </c>
      <c r="X125" s="192">
        <v>0</v>
      </c>
      <c r="Y125" s="192">
        <v>0</v>
      </c>
      <c r="Z125" s="192">
        <v>0</v>
      </c>
      <c r="AA125" s="192">
        <v>0</v>
      </c>
      <c r="AB125" s="192">
        <v>0</v>
      </c>
      <c r="AC125" s="192">
        <v>0</v>
      </c>
      <c r="AD125" s="192">
        <v>0</v>
      </c>
      <c r="AE125" s="192">
        <v>0</v>
      </c>
      <c r="AF125" s="192">
        <v>0</v>
      </c>
      <c r="AG125" s="192">
        <v>0</v>
      </c>
      <c r="AH125" s="192">
        <v>0</v>
      </c>
      <c r="AI125" s="192">
        <v>0</v>
      </c>
      <c r="AJ125" s="192">
        <v>0</v>
      </c>
      <c r="AK125" s="192">
        <v>0</v>
      </c>
      <c r="AL125" s="192">
        <f t="shared" si="6"/>
        <v>60000000</v>
      </c>
    </row>
    <row r="126" spans="1:38" s="193" customFormat="1" ht="48" hidden="1" x14ac:dyDescent="0.25">
      <c r="A126" s="185" t="s">
        <v>500</v>
      </c>
      <c r="B126" s="185" t="s">
        <v>14</v>
      </c>
      <c r="C126" s="185" t="s">
        <v>1204</v>
      </c>
      <c r="D126" s="185" t="s">
        <v>267</v>
      </c>
      <c r="E126" s="185" t="s">
        <v>302</v>
      </c>
      <c r="F126" s="185" t="s">
        <v>590</v>
      </c>
      <c r="G126" s="187">
        <v>4102</v>
      </c>
      <c r="H126" s="185" t="s">
        <v>201</v>
      </c>
      <c r="I126" s="185" t="s">
        <v>775</v>
      </c>
      <c r="J126" s="185" t="s">
        <v>1107</v>
      </c>
      <c r="K126" s="187">
        <v>4102047</v>
      </c>
      <c r="L126" s="185" t="s">
        <v>1108</v>
      </c>
      <c r="M126" s="187">
        <v>410204700</v>
      </c>
      <c r="N126" s="189">
        <v>1</v>
      </c>
      <c r="O126" s="185" t="s">
        <v>2084</v>
      </c>
      <c r="P126" s="185" t="s">
        <v>2078</v>
      </c>
      <c r="Q126" s="190" t="s">
        <v>2177</v>
      </c>
      <c r="R126" s="185" t="s">
        <v>1178</v>
      </c>
      <c r="S126" s="191" t="s">
        <v>2076</v>
      </c>
      <c r="T126" s="191" t="s">
        <v>1795</v>
      </c>
      <c r="U126" s="192">
        <v>16500000</v>
      </c>
      <c r="V126" s="192">
        <v>16500000</v>
      </c>
      <c r="W126" s="192">
        <v>0</v>
      </c>
      <c r="X126" s="192">
        <v>0</v>
      </c>
      <c r="Y126" s="192">
        <v>0</v>
      </c>
      <c r="Z126" s="192">
        <v>0</v>
      </c>
      <c r="AA126" s="192">
        <v>0</v>
      </c>
      <c r="AB126" s="192">
        <v>0</v>
      </c>
      <c r="AC126" s="192">
        <v>0</v>
      </c>
      <c r="AD126" s="192">
        <v>0</v>
      </c>
      <c r="AE126" s="192">
        <v>0</v>
      </c>
      <c r="AF126" s="192">
        <v>0</v>
      </c>
      <c r="AG126" s="192">
        <v>0</v>
      </c>
      <c r="AH126" s="192">
        <v>0</v>
      </c>
      <c r="AI126" s="192">
        <v>0</v>
      </c>
      <c r="AJ126" s="192">
        <v>0</v>
      </c>
      <c r="AK126" s="192">
        <v>0</v>
      </c>
      <c r="AL126" s="192">
        <f t="shared" si="6"/>
        <v>16500000</v>
      </c>
    </row>
    <row r="127" spans="1:38" s="193" customFormat="1" ht="48" hidden="1" x14ac:dyDescent="0.25">
      <c r="A127" s="185" t="s">
        <v>502</v>
      </c>
      <c r="B127" s="186" t="s">
        <v>14</v>
      </c>
      <c r="C127" s="185" t="s">
        <v>1204</v>
      </c>
      <c r="D127" s="185" t="s">
        <v>267</v>
      </c>
      <c r="E127" s="186" t="s">
        <v>302</v>
      </c>
      <c r="F127" s="186" t="s">
        <v>37</v>
      </c>
      <c r="G127" s="187">
        <v>4103</v>
      </c>
      <c r="H127" s="185" t="s">
        <v>201</v>
      </c>
      <c r="I127" s="185" t="s">
        <v>777</v>
      </c>
      <c r="J127" s="185" t="s">
        <v>69</v>
      </c>
      <c r="K127" s="187">
        <v>4103054</v>
      </c>
      <c r="L127" s="185" t="s">
        <v>70</v>
      </c>
      <c r="M127" s="187">
        <v>410305400</v>
      </c>
      <c r="N127" s="189">
        <v>1</v>
      </c>
      <c r="O127" s="185" t="s">
        <v>2084</v>
      </c>
      <c r="P127" s="185" t="s">
        <v>2078</v>
      </c>
      <c r="Q127" s="190" t="s">
        <v>2177</v>
      </c>
      <c r="R127" s="185" t="s">
        <v>1178</v>
      </c>
      <c r="S127" s="191" t="s">
        <v>2077</v>
      </c>
      <c r="T127" s="191" t="s">
        <v>1795</v>
      </c>
      <c r="U127" s="192">
        <v>16500000</v>
      </c>
      <c r="V127" s="192">
        <v>16500000</v>
      </c>
      <c r="W127" s="192">
        <v>0</v>
      </c>
      <c r="X127" s="192">
        <v>0</v>
      </c>
      <c r="Y127" s="192">
        <v>0</v>
      </c>
      <c r="Z127" s="192">
        <v>0</v>
      </c>
      <c r="AA127" s="192">
        <v>0</v>
      </c>
      <c r="AB127" s="192">
        <v>0</v>
      </c>
      <c r="AC127" s="192">
        <v>0</v>
      </c>
      <c r="AD127" s="192">
        <v>0</v>
      </c>
      <c r="AE127" s="192">
        <v>0</v>
      </c>
      <c r="AF127" s="192">
        <v>0</v>
      </c>
      <c r="AG127" s="192">
        <v>0</v>
      </c>
      <c r="AH127" s="192">
        <v>0</v>
      </c>
      <c r="AI127" s="192">
        <v>0</v>
      </c>
      <c r="AJ127" s="192">
        <v>0</v>
      </c>
      <c r="AK127" s="192">
        <v>0</v>
      </c>
      <c r="AL127" s="192">
        <f t="shared" si="6"/>
        <v>16500000</v>
      </c>
    </row>
    <row r="128" spans="1:38" s="86" customFormat="1" ht="24" hidden="1" x14ac:dyDescent="0.25">
      <c r="A128" s="70" t="s">
        <v>503</v>
      </c>
      <c r="B128" s="71" t="s">
        <v>7</v>
      </c>
      <c r="C128" s="70" t="s">
        <v>1204</v>
      </c>
      <c r="D128" s="70" t="s">
        <v>267</v>
      </c>
      <c r="E128" s="71" t="s">
        <v>302</v>
      </c>
      <c r="F128" s="71" t="s">
        <v>37</v>
      </c>
      <c r="G128" s="72">
        <v>4103</v>
      </c>
      <c r="H128" s="70" t="s">
        <v>201</v>
      </c>
      <c r="I128" s="70" t="s">
        <v>778</v>
      </c>
      <c r="J128" s="70" t="s">
        <v>1117</v>
      </c>
      <c r="K128" s="72">
        <v>4103025</v>
      </c>
      <c r="L128" s="70" t="s">
        <v>1118</v>
      </c>
      <c r="M128" s="72">
        <v>410302500</v>
      </c>
      <c r="N128" s="97">
        <v>0.2</v>
      </c>
      <c r="O128" s="70" t="s">
        <v>2143</v>
      </c>
      <c r="P128" s="70" t="s">
        <v>1204</v>
      </c>
      <c r="Q128" s="75" t="s">
        <v>1204</v>
      </c>
      <c r="R128" s="70" t="s">
        <v>1211</v>
      </c>
      <c r="S128" s="76" t="s">
        <v>2143</v>
      </c>
      <c r="T128" s="76" t="s">
        <v>1204</v>
      </c>
      <c r="U128" s="77">
        <v>0</v>
      </c>
      <c r="V128" s="77">
        <v>0</v>
      </c>
      <c r="W128" s="77">
        <v>0</v>
      </c>
      <c r="X128" s="77">
        <v>0</v>
      </c>
      <c r="Y128" s="77">
        <v>0</v>
      </c>
      <c r="Z128" s="77">
        <v>0</v>
      </c>
      <c r="AA128" s="77">
        <v>0</v>
      </c>
      <c r="AB128" s="77">
        <v>0</v>
      </c>
      <c r="AC128" s="77">
        <v>0</v>
      </c>
      <c r="AD128" s="77">
        <v>0</v>
      </c>
      <c r="AE128" s="77">
        <v>0</v>
      </c>
      <c r="AF128" s="77">
        <v>0</v>
      </c>
      <c r="AG128" s="77">
        <v>0</v>
      </c>
      <c r="AH128" s="77">
        <v>0</v>
      </c>
      <c r="AI128" s="77">
        <v>0</v>
      </c>
      <c r="AJ128" s="77">
        <v>0</v>
      </c>
      <c r="AK128" s="77">
        <v>0</v>
      </c>
      <c r="AL128" s="77">
        <f t="shared" si="6"/>
        <v>0</v>
      </c>
    </row>
    <row r="129" spans="1:38" s="193" customFormat="1" ht="48" hidden="1" x14ac:dyDescent="0.25">
      <c r="A129" s="185" t="s">
        <v>505</v>
      </c>
      <c r="B129" s="186" t="s">
        <v>14</v>
      </c>
      <c r="C129" s="185" t="s">
        <v>1204</v>
      </c>
      <c r="D129" s="185" t="s">
        <v>267</v>
      </c>
      <c r="E129" s="186" t="s">
        <v>302</v>
      </c>
      <c r="F129" s="186" t="s">
        <v>37</v>
      </c>
      <c r="G129" s="187">
        <v>4103</v>
      </c>
      <c r="H129" s="185" t="s">
        <v>201</v>
      </c>
      <c r="I129" s="185" t="s">
        <v>780</v>
      </c>
      <c r="J129" s="185" t="s">
        <v>69</v>
      </c>
      <c r="K129" s="187">
        <v>4103054</v>
      </c>
      <c r="L129" s="185" t="s">
        <v>70</v>
      </c>
      <c r="M129" s="187">
        <v>410305400</v>
      </c>
      <c r="N129" s="189">
        <v>1</v>
      </c>
      <c r="O129" s="185" t="s">
        <v>2084</v>
      </c>
      <c r="P129" s="185" t="s">
        <v>2078</v>
      </c>
      <c r="Q129" s="190" t="s">
        <v>2177</v>
      </c>
      <c r="R129" s="185" t="s">
        <v>1178</v>
      </c>
      <c r="S129" s="191" t="s">
        <v>2094</v>
      </c>
      <c r="T129" s="191" t="s">
        <v>1795</v>
      </c>
      <c r="U129" s="192">
        <v>16500000</v>
      </c>
      <c r="V129" s="192">
        <v>16500000</v>
      </c>
      <c r="W129" s="192">
        <v>0</v>
      </c>
      <c r="X129" s="192">
        <v>0</v>
      </c>
      <c r="Y129" s="192">
        <v>0</v>
      </c>
      <c r="Z129" s="192">
        <v>0</v>
      </c>
      <c r="AA129" s="192">
        <v>0</v>
      </c>
      <c r="AB129" s="192">
        <v>0</v>
      </c>
      <c r="AC129" s="192">
        <v>0</v>
      </c>
      <c r="AD129" s="192">
        <v>0</v>
      </c>
      <c r="AE129" s="192">
        <v>0</v>
      </c>
      <c r="AF129" s="192">
        <v>0</v>
      </c>
      <c r="AG129" s="192">
        <v>0</v>
      </c>
      <c r="AH129" s="192">
        <v>0</v>
      </c>
      <c r="AI129" s="192">
        <v>0</v>
      </c>
      <c r="AJ129" s="192">
        <v>0</v>
      </c>
      <c r="AK129" s="192">
        <v>0</v>
      </c>
      <c r="AL129" s="192">
        <f t="shared" si="6"/>
        <v>16500000</v>
      </c>
    </row>
    <row r="130" spans="1:38" s="193" customFormat="1" ht="48" hidden="1" x14ac:dyDescent="0.25">
      <c r="A130" s="185" t="s">
        <v>506</v>
      </c>
      <c r="B130" s="186" t="s">
        <v>14</v>
      </c>
      <c r="C130" s="185" t="s">
        <v>1204</v>
      </c>
      <c r="D130" s="185" t="s">
        <v>267</v>
      </c>
      <c r="E130" s="186" t="s">
        <v>302</v>
      </c>
      <c r="F130" s="186" t="s">
        <v>37</v>
      </c>
      <c r="G130" s="187">
        <v>4103</v>
      </c>
      <c r="H130" s="185" t="s">
        <v>201</v>
      </c>
      <c r="I130" s="185" t="s">
        <v>781</v>
      </c>
      <c r="J130" s="185" t="s">
        <v>71</v>
      </c>
      <c r="K130" s="187">
        <v>4103052</v>
      </c>
      <c r="L130" s="185" t="s">
        <v>1121</v>
      </c>
      <c r="M130" s="187">
        <v>410305202</v>
      </c>
      <c r="N130" s="189">
        <v>1</v>
      </c>
      <c r="O130" s="185" t="s">
        <v>2084</v>
      </c>
      <c r="P130" s="185" t="s">
        <v>2078</v>
      </c>
      <c r="Q130" s="190" t="s">
        <v>2177</v>
      </c>
      <c r="R130" s="185" t="s">
        <v>1179</v>
      </c>
      <c r="S130" s="191" t="s">
        <v>233</v>
      </c>
      <c r="T130" s="191" t="s">
        <v>1795</v>
      </c>
      <c r="U130" s="192">
        <v>5000000</v>
      </c>
      <c r="V130" s="192">
        <v>5000000</v>
      </c>
      <c r="W130" s="192">
        <v>0</v>
      </c>
      <c r="X130" s="192">
        <v>0</v>
      </c>
      <c r="Y130" s="192">
        <v>0</v>
      </c>
      <c r="Z130" s="192">
        <v>0</v>
      </c>
      <c r="AA130" s="192">
        <v>0</v>
      </c>
      <c r="AB130" s="192">
        <v>0</v>
      </c>
      <c r="AC130" s="192">
        <v>0</v>
      </c>
      <c r="AD130" s="192">
        <v>0</v>
      </c>
      <c r="AE130" s="192">
        <v>0</v>
      </c>
      <c r="AF130" s="192">
        <v>0</v>
      </c>
      <c r="AG130" s="192">
        <v>0</v>
      </c>
      <c r="AH130" s="192">
        <v>0</v>
      </c>
      <c r="AI130" s="192">
        <v>0</v>
      </c>
      <c r="AJ130" s="192">
        <v>0</v>
      </c>
      <c r="AK130" s="192">
        <v>0</v>
      </c>
      <c r="AL130" s="192">
        <f t="shared" si="6"/>
        <v>5000000</v>
      </c>
    </row>
    <row r="131" spans="1:38" s="193" customFormat="1" ht="48" hidden="1" x14ac:dyDescent="0.25">
      <c r="A131" s="185" t="s">
        <v>508</v>
      </c>
      <c r="B131" s="186" t="s">
        <v>14</v>
      </c>
      <c r="C131" s="185" t="s">
        <v>1204</v>
      </c>
      <c r="D131" s="185" t="s">
        <v>267</v>
      </c>
      <c r="E131" s="186" t="s">
        <v>302</v>
      </c>
      <c r="F131" s="186" t="s">
        <v>37</v>
      </c>
      <c r="G131" s="187">
        <v>4103</v>
      </c>
      <c r="H131" s="185" t="s">
        <v>201</v>
      </c>
      <c r="I131" s="185" t="s">
        <v>782</v>
      </c>
      <c r="J131" s="185" t="s">
        <v>69</v>
      </c>
      <c r="K131" s="187">
        <v>4103054</v>
      </c>
      <c r="L131" s="185" t="s">
        <v>70</v>
      </c>
      <c r="M131" s="187">
        <v>410305400</v>
      </c>
      <c r="N131" s="189">
        <v>1</v>
      </c>
      <c r="O131" s="185" t="s">
        <v>2084</v>
      </c>
      <c r="P131" s="185" t="s">
        <v>2078</v>
      </c>
      <c r="Q131" s="190" t="s">
        <v>2177</v>
      </c>
      <c r="R131" s="185" t="s">
        <v>1178</v>
      </c>
      <c r="S131" s="206" t="s">
        <v>2121</v>
      </c>
      <c r="T131" s="191" t="s">
        <v>1795</v>
      </c>
      <c r="U131" s="192">
        <v>16500000</v>
      </c>
      <c r="V131" s="192">
        <v>16500000</v>
      </c>
      <c r="W131" s="192">
        <v>0</v>
      </c>
      <c r="X131" s="192">
        <v>0</v>
      </c>
      <c r="Y131" s="192">
        <v>0</v>
      </c>
      <c r="Z131" s="192">
        <v>0</v>
      </c>
      <c r="AA131" s="192">
        <v>0</v>
      </c>
      <c r="AB131" s="192">
        <v>0</v>
      </c>
      <c r="AC131" s="192">
        <v>0</v>
      </c>
      <c r="AD131" s="192">
        <v>0</v>
      </c>
      <c r="AE131" s="192">
        <v>0</v>
      </c>
      <c r="AF131" s="192">
        <v>0</v>
      </c>
      <c r="AG131" s="192">
        <v>0</v>
      </c>
      <c r="AH131" s="192">
        <v>0</v>
      </c>
      <c r="AI131" s="192">
        <v>0</v>
      </c>
      <c r="AJ131" s="192">
        <v>0</v>
      </c>
      <c r="AK131" s="192">
        <v>0</v>
      </c>
      <c r="AL131" s="192">
        <f t="shared" si="6"/>
        <v>16500000</v>
      </c>
    </row>
    <row r="132" spans="1:38" s="193" customFormat="1" ht="48" hidden="1" x14ac:dyDescent="0.25">
      <c r="A132" s="185" t="s">
        <v>509</v>
      </c>
      <c r="B132" s="186" t="s">
        <v>14</v>
      </c>
      <c r="C132" s="185" t="s">
        <v>1204</v>
      </c>
      <c r="D132" s="185" t="s">
        <v>267</v>
      </c>
      <c r="E132" s="186" t="s">
        <v>302</v>
      </c>
      <c r="F132" s="186" t="s">
        <v>37</v>
      </c>
      <c r="G132" s="187">
        <v>4103</v>
      </c>
      <c r="H132" s="185" t="s">
        <v>201</v>
      </c>
      <c r="I132" s="185" t="s">
        <v>783</v>
      </c>
      <c r="J132" s="185" t="s">
        <v>71</v>
      </c>
      <c r="K132" s="187">
        <v>4103052</v>
      </c>
      <c r="L132" s="185" t="s">
        <v>1121</v>
      </c>
      <c r="M132" s="187">
        <v>410305202</v>
      </c>
      <c r="N132" s="189">
        <v>1</v>
      </c>
      <c r="O132" s="185" t="s">
        <v>2084</v>
      </c>
      <c r="P132" s="185" t="s">
        <v>2078</v>
      </c>
      <c r="Q132" s="190" t="s">
        <v>2177</v>
      </c>
      <c r="R132" s="185" t="s">
        <v>1178</v>
      </c>
      <c r="S132" s="206" t="s">
        <v>2122</v>
      </c>
      <c r="T132" s="191" t="s">
        <v>1795</v>
      </c>
      <c r="U132" s="192">
        <v>16500000</v>
      </c>
      <c r="V132" s="192">
        <v>16500000</v>
      </c>
      <c r="W132" s="192">
        <v>0</v>
      </c>
      <c r="X132" s="192">
        <v>0</v>
      </c>
      <c r="Y132" s="192">
        <v>0</v>
      </c>
      <c r="Z132" s="192">
        <v>0</v>
      </c>
      <c r="AA132" s="192">
        <v>0</v>
      </c>
      <c r="AB132" s="192">
        <v>0</v>
      </c>
      <c r="AC132" s="192">
        <v>0</v>
      </c>
      <c r="AD132" s="192">
        <v>0</v>
      </c>
      <c r="AE132" s="192">
        <v>0</v>
      </c>
      <c r="AF132" s="192">
        <v>0</v>
      </c>
      <c r="AG132" s="192">
        <v>0</v>
      </c>
      <c r="AH132" s="192">
        <v>0</v>
      </c>
      <c r="AI132" s="192">
        <v>0</v>
      </c>
      <c r="AJ132" s="192">
        <v>0</v>
      </c>
      <c r="AK132" s="192">
        <v>0</v>
      </c>
      <c r="AL132" s="192">
        <f t="shared" si="6"/>
        <v>16500000</v>
      </c>
    </row>
    <row r="133" spans="1:38" s="193" customFormat="1" ht="60" hidden="1" x14ac:dyDescent="0.25">
      <c r="A133" s="185" t="s">
        <v>510</v>
      </c>
      <c r="B133" s="186" t="s">
        <v>14</v>
      </c>
      <c r="C133" s="185" t="s">
        <v>1204</v>
      </c>
      <c r="D133" s="185" t="s">
        <v>267</v>
      </c>
      <c r="E133" s="186" t="s">
        <v>302</v>
      </c>
      <c r="F133" s="186" t="s">
        <v>37</v>
      </c>
      <c r="G133" s="187">
        <v>4103</v>
      </c>
      <c r="H133" s="185" t="s">
        <v>201</v>
      </c>
      <c r="I133" s="185" t="s">
        <v>784</v>
      </c>
      <c r="J133" s="185" t="s">
        <v>71</v>
      </c>
      <c r="K133" s="187">
        <v>4103052</v>
      </c>
      <c r="L133" s="185" t="s">
        <v>1121</v>
      </c>
      <c r="M133" s="187">
        <v>410305202</v>
      </c>
      <c r="N133" s="189">
        <v>1</v>
      </c>
      <c r="O133" s="185" t="s">
        <v>2084</v>
      </c>
      <c r="P133" s="185" t="s">
        <v>2078</v>
      </c>
      <c r="Q133" s="190" t="s">
        <v>2177</v>
      </c>
      <c r="R133" s="185" t="s">
        <v>1178</v>
      </c>
      <c r="S133" s="206" t="s">
        <v>2123</v>
      </c>
      <c r="T133" s="191" t="s">
        <v>1795</v>
      </c>
      <c r="U133" s="192">
        <v>16500000</v>
      </c>
      <c r="V133" s="192">
        <v>16500000</v>
      </c>
      <c r="W133" s="192">
        <v>0</v>
      </c>
      <c r="X133" s="192">
        <v>0</v>
      </c>
      <c r="Y133" s="192">
        <v>0</v>
      </c>
      <c r="Z133" s="192">
        <v>0</v>
      </c>
      <c r="AA133" s="192">
        <v>0</v>
      </c>
      <c r="AB133" s="192">
        <v>0</v>
      </c>
      <c r="AC133" s="192">
        <v>0</v>
      </c>
      <c r="AD133" s="192">
        <v>0</v>
      </c>
      <c r="AE133" s="192">
        <v>0</v>
      </c>
      <c r="AF133" s="192">
        <v>0</v>
      </c>
      <c r="AG133" s="192">
        <v>0</v>
      </c>
      <c r="AH133" s="192">
        <v>0</v>
      </c>
      <c r="AI133" s="192">
        <v>0</v>
      </c>
      <c r="AJ133" s="192">
        <v>0</v>
      </c>
      <c r="AK133" s="192">
        <v>0</v>
      </c>
      <c r="AL133" s="192">
        <f t="shared" si="6"/>
        <v>16500000</v>
      </c>
    </row>
    <row r="134" spans="1:38" s="193" customFormat="1" ht="48" hidden="1" x14ac:dyDescent="0.25">
      <c r="A134" s="185" t="s">
        <v>511</v>
      </c>
      <c r="B134" s="186" t="s">
        <v>14</v>
      </c>
      <c r="C134" s="185" t="s">
        <v>1204</v>
      </c>
      <c r="D134" s="185" t="s">
        <v>267</v>
      </c>
      <c r="E134" s="186" t="s">
        <v>302</v>
      </c>
      <c r="F134" s="186" t="s">
        <v>37</v>
      </c>
      <c r="G134" s="187">
        <v>4103</v>
      </c>
      <c r="H134" s="185" t="s">
        <v>201</v>
      </c>
      <c r="I134" s="185" t="s">
        <v>785</v>
      </c>
      <c r="J134" s="185" t="s">
        <v>71</v>
      </c>
      <c r="K134" s="187">
        <v>4103052</v>
      </c>
      <c r="L134" s="185" t="s">
        <v>1121</v>
      </c>
      <c r="M134" s="187">
        <v>410305202</v>
      </c>
      <c r="N134" s="189">
        <v>4</v>
      </c>
      <c r="O134" s="185" t="s">
        <v>2084</v>
      </c>
      <c r="P134" s="185" t="s">
        <v>2078</v>
      </c>
      <c r="Q134" s="190" t="s">
        <v>2177</v>
      </c>
      <c r="R134" s="185" t="s">
        <v>1178</v>
      </c>
      <c r="S134" s="206" t="s">
        <v>210</v>
      </c>
      <c r="T134" s="191" t="s">
        <v>1795</v>
      </c>
      <c r="U134" s="192">
        <v>30000000</v>
      </c>
      <c r="V134" s="192">
        <v>30000000</v>
      </c>
      <c r="W134" s="192">
        <v>0</v>
      </c>
      <c r="X134" s="192">
        <v>0</v>
      </c>
      <c r="Y134" s="192">
        <v>0</v>
      </c>
      <c r="Z134" s="192">
        <v>0</v>
      </c>
      <c r="AA134" s="192">
        <v>0</v>
      </c>
      <c r="AB134" s="192">
        <v>0</v>
      </c>
      <c r="AC134" s="192">
        <v>0</v>
      </c>
      <c r="AD134" s="192">
        <v>0</v>
      </c>
      <c r="AE134" s="192">
        <v>0</v>
      </c>
      <c r="AF134" s="192">
        <v>0</v>
      </c>
      <c r="AG134" s="192">
        <v>0</v>
      </c>
      <c r="AH134" s="192">
        <v>0</v>
      </c>
      <c r="AI134" s="192">
        <v>0</v>
      </c>
      <c r="AJ134" s="192">
        <v>0</v>
      </c>
      <c r="AK134" s="192">
        <v>0</v>
      </c>
      <c r="AL134" s="192">
        <f t="shared" si="6"/>
        <v>30000000</v>
      </c>
    </row>
    <row r="135" spans="1:38" s="193" customFormat="1" ht="48" hidden="1" x14ac:dyDescent="0.25">
      <c r="A135" s="185" t="s">
        <v>513</v>
      </c>
      <c r="B135" s="186" t="s">
        <v>14</v>
      </c>
      <c r="C135" s="185" t="s">
        <v>1204</v>
      </c>
      <c r="D135" s="185" t="s">
        <v>267</v>
      </c>
      <c r="E135" s="186" t="s">
        <v>302</v>
      </c>
      <c r="F135" s="186" t="s">
        <v>37</v>
      </c>
      <c r="G135" s="187">
        <v>4103</v>
      </c>
      <c r="H135" s="185" t="s">
        <v>201</v>
      </c>
      <c r="I135" s="185" t="s">
        <v>787</v>
      </c>
      <c r="J135" s="185" t="s">
        <v>69</v>
      </c>
      <c r="K135" s="187">
        <v>4103054</v>
      </c>
      <c r="L135" s="185" t="s">
        <v>70</v>
      </c>
      <c r="M135" s="187">
        <v>410305400</v>
      </c>
      <c r="N135" s="189">
        <v>1</v>
      </c>
      <c r="O135" s="185" t="s">
        <v>2084</v>
      </c>
      <c r="P135" s="185" t="s">
        <v>2078</v>
      </c>
      <c r="Q135" s="190" t="s">
        <v>2177</v>
      </c>
      <c r="R135" s="185" t="s">
        <v>1178</v>
      </c>
      <c r="S135" s="206" t="s">
        <v>2124</v>
      </c>
      <c r="T135" s="191" t="s">
        <v>1795</v>
      </c>
      <c r="U135" s="192">
        <v>16500000</v>
      </c>
      <c r="V135" s="192">
        <v>16500000</v>
      </c>
      <c r="W135" s="192">
        <v>0</v>
      </c>
      <c r="X135" s="192">
        <v>0</v>
      </c>
      <c r="Y135" s="192">
        <v>0</v>
      </c>
      <c r="Z135" s="192">
        <v>0</v>
      </c>
      <c r="AA135" s="192">
        <v>0</v>
      </c>
      <c r="AB135" s="192">
        <v>0</v>
      </c>
      <c r="AC135" s="192">
        <v>0</v>
      </c>
      <c r="AD135" s="192">
        <v>0</v>
      </c>
      <c r="AE135" s="192">
        <v>0</v>
      </c>
      <c r="AF135" s="192">
        <v>0</v>
      </c>
      <c r="AG135" s="192">
        <v>0</v>
      </c>
      <c r="AH135" s="192">
        <v>0</v>
      </c>
      <c r="AI135" s="192">
        <v>0</v>
      </c>
      <c r="AJ135" s="192">
        <v>0</v>
      </c>
      <c r="AK135" s="192">
        <v>0</v>
      </c>
      <c r="AL135" s="192">
        <f t="shared" si="6"/>
        <v>16500000</v>
      </c>
    </row>
    <row r="136" spans="1:38" s="193" customFormat="1" ht="48" hidden="1" x14ac:dyDescent="0.25">
      <c r="A136" s="185" t="s">
        <v>515</v>
      </c>
      <c r="B136" s="186" t="s">
        <v>13</v>
      </c>
      <c r="C136" s="185" t="s">
        <v>14</v>
      </c>
      <c r="D136" s="185" t="s">
        <v>267</v>
      </c>
      <c r="E136" s="186" t="s">
        <v>302</v>
      </c>
      <c r="F136" s="186" t="s">
        <v>37</v>
      </c>
      <c r="G136" s="187">
        <v>4103</v>
      </c>
      <c r="H136" s="185" t="s">
        <v>201</v>
      </c>
      <c r="I136" s="185" t="s">
        <v>789</v>
      </c>
      <c r="J136" s="185" t="s">
        <v>71</v>
      </c>
      <c r="K136" s="187">
        <v>4103052</v>
      </c>
      <c r="L136" s="185" t="s">
        <v>1121</v>
      </c>
      <c r="M136" s="187">
        <v>410305202</v>
      </c>
      <c r="N136" s="189">
        <v>1</v>
      </c>
      <c r="O136" s="185" t="s">
        <v>2084</v>
      </c>
      <c r="P136" s="185" t="s">
        <v>2078</v>
      </c>
      <c r="Q136" s="190" t="s">
        <v>2177</v>
      </c>
      <c r="R136" s="185" t="s">
        <v>280</v>
      </c>
      <c r="S136" s="206" t="s">
        <v>2125</v>
      </c>
      <c r="T136" s="191" t="s">
        <v>1815</v>
      </c>
      <c r="U136" s="210">
        <v>40000000</v>
      </c>
      <c r="V136" s="192">
        <v>0</v>
      </c>
      <c r="W136" s="192">
        <v>0</v>
      </c>
      <c r="X136" s="192">
        <v>0</v>
      </c>
      <c r="Y136" s="192">
        <v>0</v>
      </c>
      <c r="Z136" s="192">
        <v>0</v>
      </c>
      <c r="AA136" s="192">
        <v>0</v>
      </c>
      <c r="AB136" s="192">
        <v>0</v>
      </c>
      <c r="AC136" s="210">
        <v>40000000</v>
      </c>
      <c r="AD136" s="192">
        <v>0</v>
      </c>
      <c r="AE136" s="192">
        <v>0</v>
      </c>
      <c r="AF136" s="192">
        <v>0</v>
      </c>
      <c r="AG136" s="192">
        <v>0</v>
      </c>
      <c r="AH136" s="192">
        <v>0</v>
      </c>
      <c r="AI136" s="192">
        <v>0</v>
      </c>
      <c r="AJ136" s="192">
        <v>0</v>
      </c>
      <c r="AK136" s="192">
        <v>0</v>
      </c>
      <c r="AL136" s="192">
        <f t="shared" si="6"/>
        <v>40000000</v>
      </c>
    </row>
    <row r="137" spans="1:38" s="193" customFormat="1" ht="48" hidden="1" x14ac:dyDescent="0.25">
      <c r="A137" s="185" t="s">
        <v>516</v>
      </c>
      <c r="B137" s="186" t="s">
        <v>14</v>
      </c>
      <c r="C137" s="185" t="s">
        <v>1204</v>
      </c>
      <c r="D137" s="185" t="s">
        <v>267</v>
      </c>
      <c r="E137" s="186" t="s">
        <v>302</v>
      </c>
      <c r="F137" s="186" t="s">
        <v>37</v>
      </c>
      <c r="G137" s="187">
        <v>4103</v>
      </c>
      <c r="H137" s="185" t="s">
        <v>201</v>
      </c>
      <c r="I137" s="185" t="s">
        <v>790</v>
      </c>
      <c r="J137" s="185" t="s">
        <v>90</v>
      </c>
      <c r="K137" s="187">
        <v>4103050</v>
      </c>
      <c r="L137" s="185" t="s">
        <v>1122</v>
      </c>
      <c r="M137" s="187">
        <v>410305000</v>
      </c>
      <c r="N137" s="202">
        <v>1</v>
      </c>
      <c r="O137" s="185" t="s">
        <v>2084</v>
      </c>
      <c r="P137" s="185" t="s">
        <v>2078</v>
      </c>
      <c r="Q137" s="190" t="s">
        <v>2177</v>
      </c>
      <c r="R137" s="185" t="s">
        <v>250</v>
      </c>
      <c r="S137" s="206" t="s">
        <v>184</v>
      </c>
      <c r="T137" s="191" t="s">
        <v>1795</v>
      </c>
      <c r="U137" s="192">
        <v>121000000</v>
      </c>
      <c r="V137" s="192">
        <v>121000000</v>
      </c>
      <c r="W137" s="192">
        <v>0</v>
      </c>
      <c r="X137" s="192">
        <v>0</v>
      </c>
      <c r="Y137" s="192">
        <v>0</v>
      </c>
      <c r="Z137" s="192">
        <v>0</v>
      </c>
      <c r="AA137" s="192">
        <v>0</v>
      </c>
      <c r="AB137" s="192">
        <v>0</v>
      </c>
      <c r="AC137" s="192">
        <v>0</v>
      </c>
      <c r="AD137" s="192">
        <v>0</v>
      </c>
      <c r="AE137" s="192">
        <v>0</v>
      </c>
      <c r="AF137" s="192">
        <v>0</v>
      </c>
      <c r="AG137" s="192">
        <v>0</v>
      </c>
      <c r="AH137" s="192">
        <v>0</v>
      </c>
      <c r="AI137" s="192">
        <v>0</v>
      </c>
      <c r="AJ137" s="192">
        <v>0</v>
      </c>
      <c r="AK137" s="192">
        <v>0</v>
      </c>
      <c r="AL137" s="192">
        <f t="shared" si="6"/>
        <v>121000000</v>
      </c>
    </row>
    <row r="138" spans="1:38" s="86" customFormat="1" ht="36" hidden="1" x14ac:dyDescent="0.25">
      <c r="A138" s="70" t="s">
        <v>519</v>
      </c>
      <c r="B138" s="71" t="s">
        <v>7</v>
      </c>
      <c r="C138" s="70" t="s">
        <v>1204</v>
      </c>
      <c r="D138" s="70" t="s">
        <v>267</v>
      </c>
      <c r="E138" s="71" t="s">
        <v>302</v>
      </c>
      <c r="F138" s="71" t="s">
        <v>15</v>
      </c>
      <c r="G138" s="72">
        <v>4104</v>
      </c>
      <c r="H138" s="111" t="s">
        <v>201</v>
      </c>
      <c r="I138" s="111" t="s">
        <v>793</v>
      </c>
      <c r="J138" s="70" t="s">
        <v>1125</v>
      </c>
      <c r="K138" s="72">
        <v>4104036</v>
      </c>
      <c r="L138" s="70" t="s">
        <v>1126</v>
      </c>
      <c r="M138" s="72">
        <v>410403600</v>
      </c>
      <c r="N138" s="97">
        <v>0.3</v>
      </c>
      <c r="O138" s="70" t="s">
        <v>2143</v>
      </c>
      <c r="P138" s="70" t="s">
        <v>1204</v>
      </c>
      <c r="Q138" s="75" t="s">
        <v>1204</v>
      </c>
      <c r="R138" s="70" t="s">
        <v>1211</v>
      </c>
      <c r="S138" s="76" t="s">
        <v>2143</v>
      </c>
      <c r="T138" s="76" t="s">
        <v>1204</v>
      </c>
      <c r="U138" s="77">
        <v>0</v>
      </c>
      <c r="V138" s="77">
        <v>0</v>
      </c>
      <c r="W138" s="77">
        <v>0</v>
      </c>
      <c r="X138" s="77">
        <v>0</v>
      </c>
      <c r="Y138" s="77">
        <v>0</v>
      </c>
      <c r="Z138" s="77">
        <v>0</v>
      </c>
      <c r="AA138" s="77">
        <v>0</v>
      </c>
      <c r="AB138" s="77">
        <v>0</v>
      </c>
      <c r="AC138" s="77">
        <v>0</v>
      </c>
      <c r="AD138" s="77">
        <v>0</v>
      </c>
      <c r="AE138" s="77">
        <v>0</v>
      </c>
      <c r="AF138" s="77">
        <v>0</v>
      </c>
      <c r="AG138" s="77">
        <v>0</v>
      </c>
      <c r="AH138" s="77">
        <v>0</v>
      </c>
      <c r="AI138" s="77">
        <v>0</v>
      </c>
      <c r="AJ138" s="77">
        <v>0</v>
      </c>
      <c r="AK138" s="77">
        <v>0</v>
      </c>
      <c r="AL138" s="77">
        <f t="shared" ref="AL138:AL174" si="7">V138+W138+X138+Y138+Z138+AA138+AB138+AC138+AD138+AE138+AF138+AG138+AH138+AI138+AJ138+AK138</f>
        <v>0</v>
      </c>
    </row>
    <row r="139" spans="1:38" s="193" customFormat="1" ht="48" hidden="1" x14ac:dyDescent="0.25">
      <c r="A139" s="185" t="s">
        <v>520</v>
      </c>
      <c r="B139" s="186" t="s">
        <v>7</v>
      </c>
      <c r="C139" s="185" t="s">
        <v>1204</v>
      </c>
      <c r="D139" s="185" t="s">
        <v>267</v>
      </c>
      <c r="E139" s="186" t="s">
        <v>302</v>
      </c>
      <c r="F139" s="186" t="s">
        <v>15</v>
      </c>
      <c r="G139" s="187">
        <v>4104</v>
      </c>
      <c r="H139" s="188" t="s">
        <v>201</v>
      </c>
      <c r="I139" s="188" t="s">
        <v>794</v>
      </c>
      <c r="J139" s="185" t="s">
        <v>1127</v>
      </c>
      <c r="K139" s="187">
        <v>4104002</v>
      </c>
      <c r="L139" s="185" t="s">
        <v>1128</v>
      </c>
      <c r="M139" s="187">
        <v>410400200</v>
      </c>
      <c r="N139" s="189">
        <v>1</v>
      </c>
      <c r="O139" s="185" t="s">
        <v>2083</v>
      </c>
      <c r="P139" s="185" t="s">
        <v>2079</v>
      </c>
      <c r="Q139" s="190" t="s">
        <v>2177</v>
      </c>
      <c r="R139" s="185" t="s">
        <v>1211</v>
      </c>
      <c r="S139" s="206" t="s">
        <v>2126</v>
      </c>
      <c r="T139" s="191" t="s">
        <v>2103</v>
      </c>
      <c r="U139" s="192">
        <v>300000000</v>
      </c>
      <c r="V139" s="192">
        <v>0</v>
      </c>
      <c r="W139" s="192">
        <v>0</v>
      </c>
      <c r="X139" s="192">
        <v>0</v>
      </c>
      <c r="Y139" s="192">
        <v>0</v>
      </c>
      <c r="Z139" s="192">
        <v>0</v>
      </c>
      <c r="AA139" s="192">
        <v>0</v>
      </c>
      <c r="AB139" s="192">
        <v>0</v>
      </c>
      <c r="AC139" s="192">
        <v>0</v>
      </c>
      <c r="AD139" s="192">
        <v>0</v>
      </c>
      <c r="AE139" s="192">
        <v>0</v>
      </c>
      <c r="AF139" s="192">
        <v>0</v>
      </c>
      <c r="AG139" s="192">
        <v>0</v>
      </c>
      <c r="AH139" s="192">
        <v>0</v>
      </c>
      <c r="AI139" s="192">
        <v>0</v>
      </c>
      <c r="AJ139" s="192">
        <v>0</v>
      </c>
      <c r="AK139" s="192">
        <v>300000000</v>
      </c>
      <c r="AL139" s="192">
        <f t="shared" si="7"/>
        <v>300000000</v>
      </c>
    </row>
    <row r="140" spans="1:38" s="193" customFormat="1" ht="60" hidden="1" x14ac:dyDescent="0.25">
      <c r="A140" s="185" t="s">
        <v>521</v>
      </c>
      <c r="B140" s="186" t="s">
        <v>13</v>
      </c>
      <c r="C140" s="185" t="s">
        <v>1204</v>
      </c>
      <c r="D140" s="185" t="s">
        <v>267</v>
      </c>
      <c r="E140" s="186" t="s">
        <v>302</v>
      </c>
      <c r="F140" s="186" t="s">
        <v>15</v>
      </c>
      <c r="G140" s="187">
        <v>4104</v>
      </c>
      <c r="H140" s="188" t="s">
        <v>201</v>
      </c>
      <c r="I140" s="188" t="s">
        <v>795</v>
      </c>
      <c r="J140" s="185" t="s">
        <v>75</v>
      </c>
      <c r="K140" s="187">
        <v>4104008</v>
      </c>
      <c r="L140" s="185" t="s">
        <v>76</v>
      </c>
      <c r="M140" s="187">
        <v>410400800</v>
      </c>
      <c r="N140" s="189">
        <v>105</v>
      </c>
      <c r="O140" s="185" t="s">
        <v>2082</v>
      </c>
      <c r="P140" s="185" t="s">
        <v>2080</v>
      </c>
      <c r="Q140" s="190" t="s">
        <v>2177</v>
      </c>
      <c r="R140" s="185" t="s">
        <v>280</v>
      </c>
      <c r="S140" s="191" t="s">
        <v>2127</v>
      </c>
      <c r="T140" s="191" t="s">
        <v>2128</v>
      </c>
      <c r="U140" s="192">
        <f>55000000+1100000000+500000000+40000000</f>
        <v>1695000000</v>
      </c>
      <c r="V140" s="192">
        <v>55000000</v>
      </c>
      <c r="W140" s="192">
        <v>1100000000</v>
      </c>
      <c r="X140" s="192">
        <v>0</v>
      </c>
      <c r="Y140" s="192">
        <v>0</v>
      </c>
      <c r="Z140" s="192">
        <v>0</v>
      </c>
      <c r="AA140" s="192">
        <v>0</v>
      </c>
      <c r="AB140" s="192">
        <v>0</v>
      </c>
      <c r="AC140" s="192">
        <v>500000000</v>
      </c>
      <c r="AD140" s="192">
        <v>0</v>
      </c>
      <c r="AE140" s="192">
        <v>0</v>
      </c>
      <c r="AF140" s="192">
        <v>0</v>
      </c>
      <c r="AG140" s="192">
        <v>0</v>
      </c>
      <c r="AH140" s="192">
        <v>0</v>
      </c>
      <c r="AI140" s="192">
        <v>0</v>
      </c>
      <c r="AJ140" s="192">
        <v>0</v>
      </c>
      <c r="AK140" s="192">
        <v>40000000</v>
      </c>
      <c r="AL140" s="192">
        <f t="shared" si="7"/>
        <v>1695000000</v>
      </c>
    </row>
    <row r="141" spans="1:38" s="193" customFormat="1" ht="48" hidden="1" x14ac:dyDescent="0.25">
      <c r="A141" s="185" t="s">
        <v>522</v>
      </c>
      <c r="B141" s="186" t="s">
        <v>6</v>
      </c>
      <c r="C141" s="186" t="s">
        <v>1204</v>
      </c>
      <c r="D141" s="185" t="s">
        <v>267</v>
      </c>
      <c r="E141" s="186" t="s">
        <v>304</v>
      </c>
      <c r="F141" s="186" t="s">
        <v>591</v>
      </c>
      <c r="G141" s="187">
        <v>4301</v>
      </c>
      <c r="H141" s="188" t="s">
        <v>201</v>
      </c>
      <c r="I141" s="185" t="s">
        <v>1316</v>
      </c>
      <c r="J141" s="185" t="s">
        <v>1129</v>
      </c>
      <c r="K141" s="187">
        <v>4301001</v>
      </c>
      <c r="L141" s="185" t="s">
        <v>47</v>
      </c>
      <c r="M141" s="204">
        <v>430100100</v>
      </c>
      <c r="N141" s="213">
        <v>700</v>
      </c>
      <c r="O141" s="185" t="s">
        <v>1978</v>
      </c>
      <c r="P141" s="185" t="s">
        <v>1979</v>
      </c>
      <c r="Q141" s="190" t="s">
        <v>2177</v>
      </c>
      <c r="R141" s="185" t="s">
        <v>1184</v>
      </c>
      <c r="S141" s="191" t="s">
        <v>1981</v>
      </c>
      <c r="T141" s="191" t="s">
        <v>2129</v>
      </c>
      <c r="U141" s="192">
        <v>110000000</v>
      </c>
      <c r="V141" s="192">
        <v>0</v>
      </c>
      <c r="W141" s="192">
        <v>110000000</v>
      </c>
      <c r="X141" s="192">
        <v>0</v>
      </c>
      <c r="Y141" s="192">
        <v>0</v>
      </c>
      <c r="Z141" s="192">
        <v>0</v>
      </c>
      <c r="AA141" s="192">
        <v>0</v>
      </c>
      <c r="AB141" s="192">
        <v>0</v>
      </c>
      <c r="AC141" s="192">
        <v>0</v>
      </c>
      <c r="AD141" s="192">
        <v>0</v>
      </c>
      <c r="AE141" s="192">
        <v>0</v>
      </c>
      <c r="AF141" s="192">
        <v>0</v>
      </c>
      <c r="AG141" s="192">
        <v>0</v>
      </c>
      <c r="AH141" s="192">
        <v>0</v>
      </c>
      <c r="AI141" s="192">
        <v>0</v>
      </c>
      <c r="AJ141" s="192">
        <v>0</v>
      </c>
      <c r="AK141" s="192">
        <v>0</v>
      </c>
      <c r="AL141" s="192">
        <f t="shared" si="7"/>
        <v>110000000</v>
      </c>
    </row>
    <row r="142" spans="1:38" s="193" customFormat="1" ht="48" hidden="1" x14ac:dyDescent="0.25">
      <c r="A142" s="185" t="s">
        <v>523</v>
      </c>
      <c r="B142" s="186" t="s">
        <v>6</v>
      </c>
      <c r="C142" s="186" t="s">
        <v>1204</v>
      </c>
      <c r="D142" s="185" t="s">
        <v>267</v>
      </c>
      <c r="E142" s="186" t="s">
        <v>304</v>
      </c>
      <c r="F142" s="186" t="s">
        <v>591</v>
      </c>
      <c r="G142" s="187">
        <v>4301</v>
      </c>
      <c r="H142" s="188" t="s">
        <v>201</v>
      </c>
      <c r="I142" s="188" t="s">
        <v>796</v>
      </c>
      <c r="J142" s="186" t="s">
        <v>1130</v>
      </c>
      <c r="K142" s="187">
        <v>4301037</v>
      </c>
      <c r="L142" s="185" t="s">
        <v>1131</v>
      </c>
      <c r="M142" s="187">
        <v>430103700</v>
      </c>
      <c r="N142" s="189">
        <v>1200</v>
      </c>
      <c r="O142" s="185" t="s">
        <v>1978</v>
      </c>
      <c r="P142" s="185" t="s">
        <v>1979</v>
      </c>
      <c r="Q142" s="190" t="s">
        <v>2177</v>
      </c>
      <c r="R142" s="185" t="s">
        <v>1184</v>
      </c>
      <c r="S142" s="191" t="s">
        <v>1982</v>
      </c>
      <c r="T142" s="191" t="s">
        <v>2129</v>
      </c>
      <c r="U142" s="192">
        <v>60000000</v>
      </c>
      <c r="V142" s="192">
        <v>0</v>
      </c>
      <c r="W142" s="192">
        <v>60000000</v>
      </c>
      <c r="X142" s="192">
        <v>0</v>
      </c>
      <c r="Y142" s="192">
        <v>0</v>
      </c>
      <c r="Z142" s="192">
        <v>0</v>
      </c>
      <c r="AA142" s="192">
        <v>0</v>
      </c>
      <c r="AB142" s="192">
        <v>0</v>
      </c>
      <c r="AC142" s="192">
        <v>0</v>
      </c>
      <c r="AD142" s="192">
        <v>0</v>
      </c>
      <c r="AE142" s="192">
        <v>0</v>
      </c>
      <c r="AF142" s="192">
        <v>0</v>
      </c>
      <c r="AG142" s="192">
        <v>0</v>
      </c>
      <c r="AH142" s="192">
        <v>0</v>
      </c>
      <c r="AI142" s="192">
        <v>0</v>
      </c>
      <c r="AJ142" s="192">
        <v>0</v>
      </c>
      <c r="AK142" s="192">
        <v>0</v>
      </c>
      <c r="AL142" s="192">
        <f t="shared" si="7"/>
        <v>60000000</v>
      </c>
    </row>
    <row r="143" spans="1:38" s="193" customFormat="1" ht="48" hidden="1" x14ac:dyDescent="0.25">
      <c r="A143" s="185" t="s">
        <v>524</v>
      </c>
      <c r="B143" s="186" t="s">
        <v>6</v>
      </c>
      <c r="C143" s="186" t="s">
        <v>7</v>
      </c>
      <c r="D143" s="185" t="s">
        <v>267</v>
      </c>
      <c r="E143" s="186" t="s">
        <v>304</v>
      </c>
      <c r="F143" s="186" t="s">
        <v>591</v>
      </c>
      <c r="G143" s="187">
        <v>4301</v>
      </c>
      <c r="H143" s="188" t="s">
        <v>201</v>
      </c>
      <c r="I143" s="188" t="s">
        <v>797</v>
      </c>
      <c r="J143" s="186" t="s">
        <v>8</v>
      </c>
      <c r="K143" s="187">
        <v>4301004</v>
      </c>
      <c r="L143" s="185" t="s">
        <v>9</v>
      </c>
      <c r="M143" s="187">
        <v>430100400</v>
      </c>
      <c r="N143" s="189">
        <v>10</v>
      </c>
      <c r="O143" s="185" t="s">
        <v>1978</v>
      </c>
      <c r="P143" s="185" t="s">
        <v>1979</v>
      </c>
      <c r="Q143" s="190" t="s">
        <v>2177</v>
      </c>
      <c r="R143" s="185" t="s">
        <v>1184</v>
      </c>
      <c r="S143" s="191" t="s">
        <v>1986</v>
      </c>
      <c r="T143" s="191" t="s">
        <v>2129</v>
      </c>
      <c r="U143" s="192">
        <v>40000000</v>
      </c>
      <c r="V143" s="192">
        <v>0</v>
      </c>
      <c r="W143" s="192">
        <v>40000000</v>
      </c>
      <c r="X143" s="192">
        <v>0</v>
      </c>
      <c r="Y143" s="192">
        <v>0</v>
      </c>
      <c r="Z143" s="192">
        <v>0</v>
      </c>
      <c r="AA143" s="192">
        <v>0</v>
      </c>
      <c r="AB143" s="192">
        <v>0</v>
      </c>
      <c r="AC143" s="192">
        <v>0</v>
      </c>
      <c r="AD143" s="192">
        <v>0</v>
      </c>
      <c r="AE143" s="192">
        <v>0</v>
      </c>
      <c r="AF143" s="192">
        <v>0</v>
      </c>
      <c r="AG143" s="192">
        <v>0</v>
      </c>
      <c r="AH143" s="192">
        <v>0</v>
      </c>
      <c r="AI143" s="192">
        <v>0</v>
      </c>
      <c r="AJ143" s="192">
        <v>0</v>
      </c>
      <c r="AK143" s="192">
        <v>0</v>
      </c>
      <c r="AL143" s="192">
        <f t="shared" si="7"/>
        <v>40000000</v>
      </c>
    </row>
    <row r="144" spans="1:38" s="193" customFormat="1" ht="48" hidden="1" x14ac:dyDescent="0.25">
      <c r="A144" s="185" t="s">
        <v>525</v>
      </c>
      <c r="B144" s="186" t="s">
        <v>7</v>
      </c>
      <c r="C144" s="186" t="s">
        <v>6</v>
      </c>
      <c r="D144" s="185" t="s">
        <v>267</v>
      </c>
      <c r="E144" s="186" t="s">
        <v>304</v>
      </c>
      <c r="F144" s="186" t="s">
        <v>591</v>
      </c>
      <c r="G144" s="187">
        <v>4301</v>
      </c>
      <c r="H144" s="188" t="s">
        <v>201</v>
      </c>
      <c r="I144" s="188" t="s">
        <v>798</v>
      </c>
      <c r="J144" s="186" t="s">
        <v>8</v>
      </c>
      <c r="K144" s="187">
        <v>4301004</v>
      </c>
      <c r="L144" s="185" t="s">
        <v>9</v>
      </c>
      <c r="M144" s="187">
        <v>430100400</v>
      </c>
      <c r="N144" s="189">
        <v>3</v>
      </c>
      <c r="O144" s="185" t="s">
        <v>1991</v>
      </c>
      <c r="P144" s="185" t="s">
        <v>1992</v>
      </c>
      <c r="Q144" s="190" t="s">
        <v>2177</v>
      </c>
      <c r="R144" s="185" t="s">
        <v>1184</v>
      </c>
      <c r="S144" s="191" t="s">
        <v>237</v>
      </c>
      <c r="T144" s="191" t="s">
        <v>141</v>
      </c>
      <c r="U144" s="192">
        <v>100000000</v>
      </c>
      <c r="V144" s="192">
        <v>0</v>
      </c>
      <c r="W144" s="192">
        <v>0</v>
      </c>
      <c r="X144" s="192">
        <v>0</v>
      </c>
      <c r="Y144" s="192">
        <v>0</v>
      </c>
      <c r="Z144" s="192">
        <v>0</v>
      </c>
      <c r="AA144" s="192">
        <v>0</v>
      </c>
      <c r="AB144" s="192">
        <v>100000000</v>
      </c>
      <c r="AC144" s="192">
        <v>0</v>
      </c>
      <c r="AD144" s="192">
        <v>0</v>
      </c>
      <c r="AE144" s="192">
        <v>0</v>
      </c>
      <c r="AF144" s="192">
        <v>0</v>
      </c>
      <c r="AG144" s="192">
        <v>0</v>
      </c>
      <c r="AH144" s="192">
        <v>0</v>
      </c>
      <c r="AI144" s="192">
        <v>0</v>
      </c>
      <c r="AJ144" s="192">
        <v>0</v>
      </c>
      <c r="AK144" s="192">
        <v>0</v>
      </c>
      <c r="AL144" s="192">
        <f t="shared" si="7"/>
        <v>100000000</v>
      </c>
    </row>
    <row r="145" spans="1:38" s="169" customFormat="1" ht="24" hidden="1" x14ac:dyDescent="0.25">
      <c r="A145" s="163" t="s">
        <v>526</v>
      </c>
      <c r="B145" s="164" t="s">
        <v>7</v>
      </c>
      <c r="C145" s="164" t="s">
        <v>6</v>
      </c>
      <c r="D145" s="163" t="s">
        <v>267</v>
      </c>
      <c r="E145" s="164" t="s">
        <v>304</v>
      </c>
      <c r="F145" s="164" t="s">
        <v>591</v>
      </c>
      <c r="G145" s="165">
        <v>4301</v>
      </c>
      <c r="H145" s="171" t="s">
        <v>201</v>
      </c>
      <c r="I145" s="171" t="s">
        <v>799</v>
      </c>
      <c r="J145" s="164" t="s">
        <v>1132</v>
      </c>
      <c r="K145" s="165">
        <v>4302043</v>
      </c>
      <c r="L145" s="163" t="s">
        <v>1133</v>
      </c>
      <c r="M145" s="165">
        <v>430204300</v>
      </c>
      <c r="N145" s="170">
        <v>1</v>
      </c>
      <c r="O145" s="164" t="s">
        <v>2143</v>
      </c>
      <c r="P145" s="215" t="s">
        <v>1204</v>
      </c>
      <c r="Q145" s="215" t="s">
        <v>1204</v>
      </c>
      <c r="R145" s="163" t="s">
        <v>1184</v>
      </c>
      <c r="S145" s="216" t="s">
        <v>2143</v>
      </c>
      <c r="T145" s="216" t="s">
        <v>1204</v>
      </c>
      <c r="U145" s="168">
        <v>0</v>
      </c>
      <c r="V145" s="168">
        <v>0</v>
      </c>
      <c r="W145" s="168">
        <v>0</v>
      </c>
      <c r="X145" s="168">
        <v>0</v>
      </c>
      <c r="Y145" s="168">
        <v>0</v>
      </c>
      <c r="Z145" s="168">
        <v>0</v>
      </c>
      <c r="AA145" s="168">
        <v>0</v>
      </c>
      <c r="AB145" s="168">
        <v>0</v>
      </c>
      <c r="AC145" s="168">
        <v>0</v>
      </c>
      <c r="AD145" s="168">
        <v>0</v>
      </c>
      <c r="AE145" s="168">
        <v>0</v>
      </c>
      <c r="AF145" s="168">
        <v>0</v>
      </c>
      <c r="AG145" s="168">
        <v>0</v>
      </c>
      <c r="AH145" s="168">
        <v>0</v>
      </c>
      <c r="AI145" s="168">
        <v>0</v>
      </c>
      <c r="AJ145" s="168">
        <v>0</v>
      </c>
      <c r="AK145" s="168">
        <v>0</v>
      </c>
      <c r="AL145" s="168">
        <f t="shared" si="7"/>
        <v>0</v>
      </c>
    </row>
    <row r="146" spans="1:38" s="193" customFormat="1" ht="48" hidden="1" x14ac:dyDescent="0.25">
      <c r="A146" s="185" t="s">
        <v>528</v>
      </c>
      <c r="B146" s="186" t="s">
        <v>6</v>
      </c>
      <c r="C146" s="186" t="s">
        <v>13</v>
      </c>
      <c r="D146" s="185" t="s">
        <v>267</v>
      </c>
      <c r="E146" s="186" t="s">
        <v>304</v>
      </c>
      <c r="F146" s="186" t="s">
        <v>591</v>
      </c>
      <c r="G146" s="187">
        <v>4301</v>
      </c>
      <c r="H146" s="188" t="s">
        <v>201</v>
      </c>
      <c r="I146" s="188" t="s">
        <v>801</v>
      </c>
      <c r="J146" s="185" t="s">
        <v>1134</v>
      </c>
      <c r="K146" s="187">
        <v>4301007</v>
      </c>
      <c r="L146" s="185" t="s">
        <v>48</v>
      </c>
      <c r="M146" s="187">
        <v>430100702</v>
      </c>
      <c r="N146" s="189">
        <v>9</v>
      </c>
      <c r="O146" s="185" t="s">
        <v>1978</v>
      </c>
      <c r="P146" s="185" t="s">
        <v>1979</v>
      </c>
      <c r="Q146" s="190" t="s">
        <v>2177</v>
      </c>
      <c r="R146" s="185" t="s">
        <v>1184</v>
      </c>
      <c r="S146" s="191" t="s">
        <v>212</v>
      </c>
      <c r="T146" s="191" t="s">
        <v>2130</v>
      </c>
      <c r="U146" s="192">
        <f>121036015+300000000</f>
        <v>421036015</v>
      </c>
      <c r="V146" s="192">
        <v>0</v>
      </c>
      <c r="W146" s="192">
        <v>300000000</v>
      </c>
      <c r="X146" s="192">
        <v>0</v>
      </c>
      <c r="Y146" s="192">
        <v>0</v>
      </c>
      <c r="Z146" s="192">
        <v>0</v>
      </c>
      <c r="AA146" s="192">
        <v>0</v>
      </c>
      <c r="AB146" s="192">
        <v>121036015</v>
      </c>
      <c r="AC146" s="192">
        <v>0</v>
      </c>
      <c r="AD146" s="192">
        <v>0</v>
      </c>
      <c r="AE146" s="192">
        <v>0</v>
      </c>
      <c r="AF146" s="192">
        <v>0</v>
      </c>
      <c r="AG146" s="192">
        <v>0</v>
      </c>
      <c r="AH146" s="192">
        <v>0</v>
      </c>
      <c r="AI146" s="192">
        <v>0</v>
      </c>
      <c r="AJ146" s="192">
        <v>0</v>
      </c>
      <c r="AK146" s="192">
        <v>0</v>
      </c>
      <c r="AL146" s="192">
        <f t="shared" si="7"/>
        <v>421036015</v>
      </c>
    </row>
    <row r="147" spans="1:38" s="193" customFormat="1" ht="48" hidden="1" x14ac:dyDescent="0.25">
      <c r="A147" s="185" t="s">
        <v>529</v>
      </c>
      <c r="B147" s="186" t="s">
        <v>6</v>
      </c>
      <c r="C147" s="186" t="s">
        <v>13</v>
      </c>
      <c r="D147" s="185" t="s">
        <v>267</v>
      </c>
      <c r="E147" s="186" t="s">
        <v>304</v>
      </c>
      <c r="F147" s="186" t="s">
        <v>591</v>
      </c>
      <c r="G147" s="187">
        <v>4301</v>
      </c>
      <c r="H147" s="185" t="s">
        <v>201</v>
      </c>
      <c r="I147" s="185" t="s">
        <v>802</v>
      </c>
      <c r="J147" s="185" t="s">
        <v>49</v>
      </c>
      <c r="K147" s="187">
        <v>4301032</v>
      </c>
      <c r="L147" s="185" t="s">
        <v>50</v>
      </c>
      <c r="M147" s="187">
        <v>430132000</v>
      </c>
      <c r="N147" s="189">
        <v>14</v>
      </c>
      <c r="O147" s="185" t="s">
        <v>1978</v>
      </c>
      <c r="P147" s="185" t="s">
        <v>1979</v>
      </c>
      <c r="Q147" s="190" t="s">
        <v>2177</v>
      </c>
      <c r="R147" s="185" t="s">
        <v>1184</v>
      </c>
      <c r="S147" s="191" t="s">
        <v>1995</v>
      </c>
      <c r="T147" s="191" t="s">
        <v>2130</v>
      </c>
      <c r="U147" s="192">
        <f>40000000+600000</f>
        <v>40600000</v>
      </c>
      <c r="V147" s="192">
        <v>0</v>
      </c>
      <c r="W147" s="192">
        <v>40000000</v>
      </c>
      <c r="X147" s="192">
        <v>0</v>
      </c>
      <c r="Y147" s="192">
        <v>0</v>
      </c>
      <c r="Z147" s="192">
        <v>0</v>
      </c>
      <c r="AA147" s="192">
        <v>0</v>
      </c>
      <c r="AB147" s="192">
        <v>600000</v>
      </c>
      <c r="AC147" s="192">
        <v>0</v>
      </c>
      <c r="AD147" s="192">
        <v>0</v>
      </c>
      <c r="AE147" s="192">
        <v>0</v>
      </c>
      <c r="AF147" s="192">
        <v>0</v>
      </c>
      <c r="AG147" s="192">
        <v>0</v>
      </c>
      <c r="AH147" s="192">
        <v>0</v>
      </c>
      <c r="AI147" s="192">
        <v>0</v>
      </c>
      <c r="AJ147" s="192">
        <v>0</v>
      </c>
      <c r="AK147" s="192">
        <v>0</v>
      </c>
      <c r="AL147" s="192">
        <f t="shared" si="7"/>
        <v>40600000</v>
      </c>
    </row>
    <row r="148" spans="1:38" s="183" customFormat="1" ht="24" hidden="1" x14ac:dyDescent="0.25">
      <c r="A148" s="177" t="s">
        <v>531</v>
      </c>
      <c r="B148" s="178" t="s">
        <v>7</v>
      </c>
      <c r="C148" s="178" t="s">
        <v>6</v>
      </c>
      <c r="D148" s="177" t="s">
        <v>267</v>
      </c>
      <c r="E148" s="178" t="s">
        <v>304</v>
      </c>
      <c r="F148" s="178" t="s">
        <v>592</v>
      </c>
      <c r="G148" s="179">
        <v>4302</v>
      </c>
      <c r="H148" s="180" t="s">
        <v>201</v>
      </c>
      <c r="I148" s="180" t="s">
        <v>803</v>
      </c>
      <c r="J148" s="178" t="s">
        <v>1137</v>
      </c>
      <c r="K148" s="179">
        <v>4302014</v>
      </c>
      <c r="L148" s="177" t="s">
        <v>1138</v>
      </c>
      <c r="M148" s="179">
        <v>430201400</v>
      </c>
      <c r="N148" s="181">
        <v>0.8</v>
      </c>
      <c r="O148" s="177" t="s">
        <v>2137</v>
      </c>
      <c r="P148" s="177" t="s">
        <v>2086</v>
      </c>
      <c r="Q148" s="217">
        <v>2024686550043</v>
      </c>
      <c r="R148" s="177" t="s">
        <v>1184</v>
      </c>
      <c r="S148" s="218" t="s">
        <v>178</v>
      </c>
      <c r="T148" s="218" t="s">
        <v>178</v>
      </c>
      <c r="U148" s="182">
        <v>6300862501</v>
      </c>
      <c r="V148" s="182">
        <v>0</v>
      </c>
      <c r="W148" s="182">
        <v>0</v>
      </c>
      <c r="X148" s="182">
        <v>0</v>
      </c>
      <c r="Y148" s="182">
        <v>0</v>
      </c>
      <c r="Z148" s="182">
        <v>0</v>
      </c>
      <c r="AA148" s="182">
        <v>0</v>
      </c>
      <c r="AB148" s="182">
        <v>0</v>
      </c>
      <c r="AC148" s="182">
        <v>0</v>
      </c>
      <c r="AD148" s="182">
        <v>0</v>
      </c>
      <c r="AE148" s="182">
        <v>0</v>
      </c>
      <c r="AF148" s="182">
        <v>0</v>
      </c>
      <c r="AG148" s="182">
        <v>0</v>
      </c>
      <c r="AH148" s="182">
        <v>6300862501</v>
      </c>
      <c r="AI148" s="182">
        <v>0</v>
      </c>
      <c r="AJ148" s="182">
        <v>0</v>
      </c>
      <c r="AK148" s="182">
        <v>0</v>
      </c>
      <c r="AL148" s="182">
        <f t="shared" si="7"/>
        <v>6300862501</v>
      </c>
    </row>
    <row r="149" spans="1:38" s="193" customFormat="1" ht="48" hidden="1" x14ac:dyDescent="0.25">
      <c r="A149" s="185" t="s">
        <v>532</v>
      </c>
      <c r="B149" s="185" t="s">
        <v>13</v>
      </c>
      <c r="C149" s="185" t="s">
        <v>1204</v>
      </c>
      <c r="D149" s="185" t="s">
        <v>272</v>
      </c>
      <c r="E149" s="185" t="s">
        <v>281</v>
      </c>
      <c r="F149" s="185" t="s">
        <v>593</v>
      </c>
      <c r="G149" s="187">
        <v>2301</v>
      </c>
      <c r="H149" s="188" t="s">
        <v>201</v>
      </c>
      <c r="I149" s="185" t="s">
        <v>804</v>
      </c>
      <c r="J149" s="185" t="s">
        <v>1139</v>
      </c>
      <c r="K149" s="187">
        <v>2301076</v>
      </c>
      <c r="L149" s="185" t="s">
        <v>1140</v>
      </c>
      <c r="M149" s="187">
        <v>230107600</v>
      </c>
      <c r="N149" s="201">
        <v>1</v>
      </c>
      <c r="O149" s="185" t="s">
        <v>1296</v>
      </c>
      <c r="P149" s="190" t="s">
        <v>95</v>
      </c>
      <c r="Q149" s="190" t="s">
        <v>2177</v>
      </c>
      <c r="R149" s="185" t="s">
        <v>1297</v>
      </c>
      <c r="S149" s="191" t="s">
        <v>1869</v>
      </c>
      <c r="T149" s="191" t="s">
        <v>2131</v>
      </c>
      <c r="U149" s="192">
        <v>25000000</v>
      </c>
      <c r="V149" s="192">
        <v>0</v>
      </c>
      <c r="W149" s="192">
        <v>0</v>
      </c>
      <c r="X149" s="192">
        <v>0</v>
      </c>
      <c r="Y149" s="192">
        <v>0</v>
      </c>
      <c r="Z149" s="192">
        <v>0</v>
      </c>
      <c r="AA149" s="192">
        <v>0</v>
      </c>
      <c r="AB149" s="192">
        <v>0</v>
      </c>
      <c r="AC149" s="192">
        <v>0</v>
      </c>
      <c r="AD149" s="192">
        <v>0</v>
      </c>
      <c r="AE149" s="192">
        <v>0</v>
      </c>
      <c r="AF149" s="192">
        <v>0</v>
      </c>
      <c r="AG149" s="192">
        <v>0</v>
      </c>
      <c r="AH149" s="192">
        <v>0</v>
      </c>
      <c r="AI149" s="192">
        <v>0</v>
      </c>
      <c r="AJ149" s="192">
        <v>0</v>
      </c>
      <c r="AK149" s="192">
        <v>25000000</v>
      </c>
      <c r="AL149" s="192">
        <f t="shared" si="7"/>
        <v>25000000</v>
      </c>
    </row>
    <row r="150" spans="1:38" s="193" customFormat="1" ht="48" hidden="1" x14ac:dyDescent="0.25">
      <c r="A150" s="185" t="s">
        <v>533</v>
      </c>
      <c r="B150" s="185" t="s">
        <v>13</v>
      </c>
      <c r="C150" s="185" t="s">
        <v>1204</v>
      </c>
      <c r="D150" s="185" t="s">
        <v>272</v>
      </c>
      <c r="E150" s="185" t="s">
        <v>281</v>
      </c>
      <c r="F150" s="185" t="s">
        <v>593</v>
      </c>
      <c r="G150" s="187">
        <v>2301</v>
      </c>
      <c r="H150" s="188" t="s">
        <v>201</v>
      </c>
      <c r="I150" s="185" t="s">
        <v>805</v>
      </c>
      <c r="J150" s="185" t="s">
        <v>1141</v>
      </c>
      <c r="K150" s="187">
        <v>2301079</v>
      </c>
      <c r="L150" s="185" t="s">
        <v>1142</v>
      </c>
      <c r="M150" s="187">
        <v>230107900</v>
      </c>
      <c r="N150" s="201">
        <v>2</v>
      </c>
      <c r="O150" s="185" t="s">
        <v>1296</v>
      </c>
      <c r="P150" s="190" t="s">
        <v>95</v>
      </c>
      <c r="Q150" s="190" t="s">
        <v>2177</v>
      </c>
      <c r="R150" s="185" t="s">
        <v>1297</v>
      </c>
      <c r="S150" s="191" t="s">
        <v>1870</v>
      </c>
      <c r="T150" s="191" t="s">
        <v>2131</v>
      </c>
      <c r="U150" s="192">
        <v>25000000</v>
      </c>
      <c r="V150" s="192">
        <v>0</v>
      </c>
      <c r="W150" s="192">
        <v>0</v>
      </c>
      <c r="X150" s="192">
        <v>0</v>
      </c>
      <c r="Y150" s="192">
        <v>0</v>
      </c>
      <c r="Z150" s="192">
        <v>0</v>
      </c>
      <c r="AA150" s="192">
        <v>0</v>
      </c>
      <c r="AB150" s="192">
        <v>0</v>
      </c>
      <c r="AC150" s="192">
        <v>0</v>
      </c>
      <c r="AD150" s="192">
        <v>0</v>
      </c>
      <c r="AE150" s="192">
        <v>0</v>
      </c>
      <c r="AF150" s="192">
        <v>0</v>
      </c>
      <c r="AG150" s="192">
        <v>0</v>
      </c>
      <c r="AH150" s="192">
        <v>0</v>
      </c>
      <c r="AI150" s="192">
        <v>0</v>
      </c>
      <c r="AJ150" s="192">
        <v>0</v>
      </c>
      <c r="AK150" s="192">
        <v>25000000</v>
      </c>
      <c r="AL150" s="192">
        <f t="shared" si="7"/>
        <v>25000000</v>
      </c>
    </row>
    <row r="151" spans="1:38" s="193" customFormat="1" ht="48" hidden="1" x14ac:dyDescent="0.25">
      <c r="A151" s="185" t="s">
        <v>534</v>
      </c>
      <c r="B151" s="185" t="s">
        <v>13</v>
      </c>
      <c r="C151" s="185" t="s">
        <v>1204</v>
      </c>
      <c r="D151" s="185" t="s">
        <v>272</v>
      </c>
      <c r="E151" s="185" t="s">
        <v>281</v>
      </c>
      <c r="F151" s="214" t="s">
        <v>94</v>
      </c>
      <c r="G151" s="187">
        <v>2302</v>
      </c>
      <c r="H151" s="185" t="s">
        <v>201</v>
      </c>
      <c r="I151" s="185" t="s">
        <v>1188</v>
      </c>
      <c r="J151" s="185" t="s">
        <v>1143</v>
      </c>
      <c r="K151" s="187">
        <v>2302024</v>
      </c>
      <c r="L151" s="185" t="s">
        <v>1144</v>
      </c>
      <c r="M151" s="187">
        <v>230202400</v>
      </c>
      <c r="N151" s="201">
        <v>1</v>
      </c>
      <c r="O151" s="185" t="s">
        <v>1296</v>
      </c>
      <c r="P151" s="190" t="s">
        <v>95</v>
      </c>
      <c r="Q151" s="190" t="s">
        <v>2177</v>
      </c>
      <c r="R151" s="185" t="s">
        <v>1297</v>
      </c>
      <c r="S151" s="191" t="s">
        <v>179</v>
      </c>
      <c r="T151" s="191" t="s">
        <v>1795</v>
      </c>
      <c r="U151" s="192">
        <v>44000000</v>
      </c>
      <c r="V151" s="192">
        <v>44000000</v>
      </c>
      <c r="W151" s="192">
        <v>0</v>
      </c>
      <c r="X151" s="192">
        <v>0</v>
      </c>
      <c r="Y151" s="192">
        <v>0</v>
      </c>
      <c r="Z151" s="192">
        <v>0</v>
      </c>
      <c r="AA151" s="192">
        <v>0</v>
      </c>
      <c r="AB151" s="192">
        <v>0</v>
      </c>
      <c r="AC151" s="192">
        <v>0</v>
      </c>
      <c r="AD151" s="192">
        <v>0</v>
      </c>
      <c r="AE151" s="192">
        <v>0</v>
      </c>
      <c r="AF151" s="192">
        <v>0</v>
      </c>
      <c r="AG151" s="192">
        <v>0</v>
      </c>
      <c r="AH151" s="192">
        <v>0</v>
      </c>
      <c r="AI151" s="192">
        <v>0</v>
      </c>
      <c r="AJ151" s="192">
        <v>0</v>
      </c>
      <c r="AK151" s="192">
        <v>0</v>
      </c>
      <c r="AL151" s="192">
        <f t="shared" si="7"/>
        <v>44000000</v>
      </c>
    </row>
    <row r="152" spans="1:38" s="193" customFormat="1" ht="36" x14ac:dyDescent="0.25">
      <c r="A152" s="185" t="s">
        <v>536</v>
      </c>
      <c r="B152" s="186" t="s">
        <v>7</v>
      </c>
      <c r="C152" s="185" t="s">
        <v>14</v>
      </c>
      <c r="D152" s="185" t="s">
        <v>272</v>
      </c>
      <c r="E152" s="186" t="s">
        <v>306</v>
      </c>
      <c r="F152" s="186" t="s">
        <v>595</v>
      </c>
      <c r="G152" s="187">
        <v>4502</v>
      </c>
      <c r="H152" s="188" t="s">
        <v>201</v>
      </c>
      <c r="I152" s="185" t="s">
        <v>807</v>
      </c>
      <c r="J152" s="185" t="s">
        <v>73</v>
      </c>
      <c r="K152" s="187">
        <v>4502001</v>
      </c>
      <c r="L152" s="185" t="s">
        <v>1147</v>
      </c>
      <c r="M152" s="187">
        <v>450200100</v>
      </c>
      <c r="N152" s="189">
        <v>1</v>
      </c>
      <c r="O152" s="185" t="s">
        <v>2089</v>
      </c>
      <c r="P152" s="185" t="s">
        <v>2088</v>
      </c>
      <c r="Q152" s="190" t="s">
        <v>2177</v>
      </c>
      <c r="R152" s="185" t="s">
        <v>1215</v>
      </c>
      <c r="S152" s="191" t="s">
        <v>2027</v>
      </c>
      <c r="T152" s="191" t="s">
        <v>1795</v>
      </c>
      <c r="U152" s="192">
        <v>20000000</v>
      </c>
      <c r="V152" s="192">
        <v>20000000</v>
      </c>
      <c r="W152" s="192">
        <v>0</v>
      </c>
      <c r="X152" s="192">
        <v>0</v>
      </c>
      <c r="Y152" s="192">
        <v>0</v>
      </c>
      <c r="Z152" s="192">
        <v>0</v>
      </c>
      <c r="AA152" s="192">
        <v>0</v>
      </c>
      <c r="AB152" s="192">
        <v>0</v>
      </c>
      <c r="AC152" s="192">
        <v>0</v>
      </c>
      <c r="AD152" s="192">
        <v>0</v>
      </c>
      <c r="AE152" s="192">
        <v>0</v>
      </c>
      <c r="AF152" s="192">
        <v>0</v>
      </c>
      <c r="AG152" s="192">
        <v>0</v>
      </c>
      <c r="AH152" s="192">
        <v>0</v>
      </c>
      <c r="AI152" s="192">
        <v>0</v>
      </c>
      <c r="AJ152" s="192">
        <v>0</v>
      </c>
      <c r="AK152" s="192">
        <v>0</v>
      </c>
      <c r="AL152" s="192">
        <f t="shared" ref="AL152:AL162" si="8">V152+W152+X152+Y152+Z152+AA152+AB152+AC152+AD152+AE152+AF152+AG152+AH152+AI152+AJ152+AK152</f>
        <v>20000000</v>
      </c>
    </row>
    <row r="153" spans="1:38" s="193" customFormat="1" ht="36" x14ac:dyDescent="0.25">
      <c r="A153" s="185" t="s">
        <v>537</v>
      </c>
      <c r="B153" s="185" t="s">
        <v>14</v>
      </c>
      <c r="C153" s="185" t="s">
        <v>7</v>
      </c>
      <c r="D153" s="185" t="s">
        <v>272</v>
      </c>
      <c r="E153" s="185" t="s">
        <v>306</v>
      </c>
      <c r="F153" s="185" t="s">
        <v>595</v>
      </c>
      <c r="G153" s="187">
        <v>4502</v>
      </c>
      <c r="H153" s="185" t="s">
        <v>201</v>
      </c>
      <c r="I153" s="185" t="s">
        <v>808</v>
      </c>
      <c r="J153" s="185" t="s">
        <v>73</v>
      </c>
      <c r="K153" s="187">
        <v>4502001</v>
      </c>
      <c r="L153" s="185" t="s">
        <v>1147</v>
      </c>
      <c r="M153" s="187">
        <v>450200100</v>
      </c>
      <c r="N153" s="189">
        <v>10</v>
      </c>
      <c r="O153" s="185" t="s">
        <v>1998</v>
      </c>
      <c r="P153" s="185" t="s">
        <v>2065</v>
      </c>
      <c r="Q153" s="190" t="s">
        <v>2177</v>
      </c>
      <c r="R153" s="185" t="s">
        <v>250</v>
      </c>
      <c r="S153" s="191" t="s">
        <v>2034</v>
      </c>
      <c r="T153" s="191" t="s">
        <v>1815</v>
      </c>
      <c r="U153" s="192">
        <v>20000000</v>
      </c>
      <c r="V153" s="192">
        <v>0</v>
      </c>
      <c r="W153" s="192">
        <v>0</v>
      </c>
      <c r="X153" s="192">
        <v>0</v>
      </c>
      <c r="Y153" s="192">
        <v>0</v>
      </c>
      <c r="Z153" s="192">
        <v>0</v>
      </c>
      <c r="AA153" s="192">
        <v>0</v>
      </c>
      <c r="AB153" s="192">
        <v>0</v>
      </c>
      <c r="AC153" s="192">
        <v>20000000</v>
      </c>
      <c r="AD153" s="192">
        <v>0</v>
      </c>
      <c r="AE153" s="192">
        <v>0</v>
      </c>
      <c r="AF153" s="192">
        <v>0</v>
      </c>
      <c r="AG153" s="192">
        <v>0</v>
      </c>
      <c r="AH153" s="192">
        <v>0</v>
      </c>
      <c r="AI153" s="192">
        <v>0</v>
      </c>
      <c r="AJ153" s="192">
        <v>0</v>
      </c>
      <c r="AK153" s="192">
        <v>0</v>
      </c>
      <c r="AL153" s="192">
        <f t="shared" si="8"/>
        <v>20000000</v>
      </c>
    </row>
    <row r="154" spans="1:38" s="169" customFormat="1" ht="36" hidden="1" x14ac:dyDescent="0.25">
      <c r="A154" s="163" t="s">
        <v>538</v>
      </c>
      <c r="B154" s="164" t="s">
        <v>7</v>
      </c>
      <c r="C154" s="163" t="s">
        <v>14</v>
      </c>
      <c r="D154" s="163" t="s">
        <v>272</v>
      </c>
      <c r="E154" s="164" t="s">
        <v>306</v>
      </c>
      <c r="F154" s="164" t="s">
        <v>595</v>
      </c>
      <c r="G154" s="165">
        <v>4502</v>
      </c>
      <c r="H154" s="163" t="s">
        <v>201</v>
      </c>
      <c r="I154" s="163" t="s">
        <v>809</v>
      </c>
      <c r="J154" s="163" t="s">
        <v>1148</v>
      </c>
      <c r="K154" s="165">
        <v>4502002</v>
      </c>
      <c r="L154" s="163" t="s">
        <v>1149</v>
      </c>
      <c r="M154" s="165">
        <v>450200200</v>
      </c>
      <c r="N154" s="170">
        <v>1</v>
      </c>
      <c r="O154" s="164" t="s">
        <v>2143</v>
      </c>
      <c r="P154" s="215" t="s">
        <v>1204</v>
      </c>
      <c r="Q154" s="215" t="s">
        <v>1204</v>
      </c>
      <c r="R154" s="163" t="s">
        <v>1211</v>
      </c>
      <c r="S154" s="216" t="s">
        <v>2143</v>
      </c>
      <c r="T154" s="216" t="s">
        <v>1204</v>
      </c>
      <c r="U154" s="168">
        <v>0</v>
      </c>
      <c r="V154" s="168">
        <v>0</v>
      </c>
      <c r="W154" s="168">
        <v>0</v>
      </c>
      <c r="X154" s="168">
        <v>0</v>
      </c>
      <c r="Y154" s="168">
        <v>0</v>
      </c>
      <c r="Z154" s="168">
        <v>0</v>
      </c>
      <c r="AA154" s="168">
        <v>0</v>
      </c>
      <c r="AB154" s="168">
        <v>0</v>
      </c>
      <c r="AC154" s="168">
        <v>0</v>
      </c>
      <c r="AD154" s="168">
        <v>0</v>
      </c>
      <c r="AE154" s="168">
        <v>0</v>
      </c>
      <c r="AF154" s="168">
        <v>0</v>
      </c>
      <c r="AG154" s="168">
        <v>0</v>
      </c>
      <c r="AH154" s="168">
        <v>0</v>
      </c>
      <c r="AI154" s="168">
        <v>0</v>
      </c>
      <c r="AJ154" s="168">
        <v>0</v>
      </c>
      <c r="AK154" s="168">
        <v>0</v>
      </c>
      <c r="AL154" s="168">
        <f t="shared" si="8"/>
        <v>0</v>
      </c>
    </row>
    <row r="155" spans="1:38" s="193" customFormat="1" ht="36" x14ac:dyDescent="0.25">
      <c r="A155" s="185" t="s">
        <v>539</v>
      </c>
      <c r="B155" s="186" t="s">
        <v>7</v>
      </c>
      <c r="C155" s="185" t="s">
        <v>1204</v>
      </c>
      <c r="D155" s="185" t="s">
        <v>272</v>
      </c>
      <c r="E155" s="186" t="s">
        <v>306</v>
      </c>
      <c r="F155" s="186" t="s">
        <v>595</v>
      </c>
      <c r="G155" s="187">
        <v>4502</v>
      </c>
      <c r="H155" s="185" t="s">
        <v>201</v>
      </c>
      <c r="I155" s="185" t="s">
        <v>810</v>
      </c>
      <c r="J155" s="185" t="s">
        <v>73</v>
      </c>
      <c r="K155" s="187">
        <v>4502001</v>
      </c>
      <c r="L155" s="185" t="s">
        <v>1150</v>
      </c>
      <c r="M155" s="187">
        <v>450200101</v>
      </c>
      <c r="N155" s="189">
        <v>1</v>
      </c>
      <c r="O155" s="185" t="s">
        <v>2089</v>
      </c>
      <c r="P155" s="185" t="s">
        <v>2088</v>
      </c>
      <c r="Q155" s="190" t="s">
        <v>2177</v>
      </c>
      <c r="R155" s="185" t="s">
        <v>1215</v>
      </c>
      <c r="S155" s="191" t="s">
        <v>2031</v>
      </c>
      <c r="T155" s="191" t="s">
        <v>1795</v>
      </c>
      <c r="U155" s="192">
        <v>20000000</v>
      </c>
      <c r="V155" s="192">
        <v>20000000</v>
      </c>
      <c r="W155" s="192">
        <v>0</v>
      </c>
      <c r="X155" s="192">
        <v>0</v>
      </c>
      <c r="Y155" s="192">
        <v>0</v>
      </c>
      <c r="Z155" s="192">
        <v>0</v>
      </c>
      <c r="AA155" s="192">
        <v>0</v>
      </c>
      <c r="AB155" s="192">
        <v>0</v>
      </c>
      <c r="AC155" s="192">
        <v>0</v>
      </c>
      <c r="AD155" s="192">
        <v>0</v>
      </c>
      <c r="AE155" s="192">
        <v>0</v>
      </c>
      <c r="AF155" s="192">
        <v>0</v>
      </c>
      <c r="AG155" s="192">
        <v>0</v>
      </c>
      <c r="AH155" s="192">
        <v>0</v>
      </c>
      <c r="AI155" s="192">
        <v>0</v>
      </c>
      <c r="AJ155" s="192">
        <v>0</v>
      </c>
      <c r="AK155" s="192">
        <v>0</v>
      </c>
      <c r="AL155" s="192">
        <f t="shared" si="8"/>
        <v>20000000</v>
      </c>
    </row>
    <row r="156" spans="1:38" s="193" customFormat="1" ht="36" x14ac:dyDescent="0.25">
      <c r="A156" s="185" t="s">
        <v>540</v>
      </c>
      <c r="B156" s="186" t="s">
        <v>14</v>
      </c>
      <c r="C156" s="185" t="s">
        <v>1204</v>
      </c>
      <c r="D156" s="185" t="s">
        <v>272</v>
      </c>
      <c r="E156" s="186" t="s">
        <v>306</v>
      </c>
      <c r="F156" s="186" t="s">
        <v>595</v>
      </c>
      <c r="G156" s="187">
        <v>4502</v>
      </c>
      <c r="H156" s="194" t="s">
        <v>201</v>
      </c>
      <c r="I156" s="194" t="s">
        <v>811</v>
      </c>
      <c r="J156" s="194" t="s">
        <v>1151</v>
      </c>
      <c r="K156" s="195">
        <v>4502025</v>
      </c>
      <c r="L156" s="194" t="s">
        <v>1152</v>
      </c>
      <c r="M156" s="195">
        <v>450202500</v>
      </c>
      <c r="N156" s="189">
        <v>1</v>
      </c>
      <c r="O156" s="185" t="s">
        <v>1998</v>
      </c>
      <c r="P156" s="185" t="s">
        <v>2065</v>
      </c>
      <c r="Q156" s="190" t="s">
        <v>2177</v>
      </c>
      <c r="R156" s="185" t="s">
        <v>250</v>
      </c>
      <c r="S156" s="191" t="s">
        <v>2038</v>
      </c>
      <c r="T156" s="191" t="s">
        <v>1795</v>
      </c>
      <c r="U156" s="192">
        <v>20000000</v>
      </c>
      <c r="V156" s="192">
        <v>20000000</v>
      </c>
      <c r="W156" s="192">
        <v>0</v>
      </c>
      <c r="X156" s="192">
        <v>0</v>
      </c>
      <c r="Y156" s="192">
        <v>0</v>
      </c>
      <c r="Z156" s="192">
        <v>0</v>
      </c>
      <c r="AA156" s="192">
        <v>0</v>
      </c>
      <c r="AB156" s="192">
        <v>0</v>
      </c>
      <c r="AC156" s="192">
        <v>0</v>
      </c>
      <c r="AD156" s="192">
        <v>0</v>
      </c>
      <c r="AE156" s="192">
        <v>0</v>
      </c>
      <c r="AF156" s="192">
        <v>0</v>
      </c>
      <c r="AG156" s="192">
        <v>0</v>
      </c>
      <c r="AH156" s="192">
        <v>0</v>
      </c>
      <c r="AI156" s="192">
        <v>0</v>
      </c>
      <c r="AJ156" s="192">
        <v>0</v>
      </c>
      <c r="AK156" s="192">
        <v>0</v>
      </c>
      <c r="AL156" s="192">
        <f t="shared" si="8"/>
        <v>20000000</v>
      </c>
    </row>
    <row r="157" spans="1:38" s="193" customFormat="1" ht="60" x14ac:dyDescent="0.25">
      <c r="A157" s="185" t="s">
        <v>542</v>
      </c>
      <c r="B157" s="186" t="s">
        <v>14</v>
      </c>
      <c r="C157" s="185" t="s">
        <v>1204</v>
      </c>
      <c r="D157" s="185" t="s">
        <v>272</v>
      </c>
      <c r="E157" s="186" t="s">
        <v>306</v>
      </c>
      <c r="F157" s="186" t="s">
        <v>595</v>
      </c>
      <c r="G157" s="187">
        <v>4502</v>
      </c>
      <c r="H157" s="194" t="s">
        <v>201</v>
      </c>
      <c r="I157" s="194" t="s">
        <v>813</v>
      </c>
      <c r="J157" s="194" t="s">
        <v>1155</v>
      </c>
      <c r="K157" s="195">
        <v>4502038</v>
      </c>
      <c r="L157" s="194" t="s">
        <v>1156</v>
      </c>
      <c r="M157" s="195">
        <v>450203800</v>
      </c>
      <c r="N157" s="196">
        <v>1</v>
      </c>
      <c r="O157" s="194" t="s">
        <v>2091</v>
      </c>
      <c r="P157" s="185" t="s">
        <v>2043</v>
      </c>
      <c r="Q157" s="190" t="s">
        <v>2177</v>
      </c>
      <c r="R157" s="185" t="s">
        <v>1178</v>
      </c>
      <c r="S157" s="191" t="s">
        <v>239</v>
      </c>
      <c r="T157" s="191" t="s">
        <v>1815</v>
      </c>
      <c r="U157" s="192">
        <v>30000000</v>
      </c>
      <c r="V157" s="192">
        <v>0</v>
      </c>
      <c r="W157" s="192">
        <v>0</v>
      </c>
      <c r="X157" s="192">
        <v>0</v>
      </c>
      <c r="Y157" s="192">
        <v>0</v>
      </c>
      <c r="Z157" s="192">
        <v>0</v>
      </c>
      <c r="AA157" s="192">
        <v>0</v>
      </c>
      <c r="AB157" s="192">
        <v>0</v>
      </c>
      <c r="AC157" s="192">
        <v>30000000</v>
      </c>
      <c r="AD157" s="192">
        <v>0</v>
      </c>
      <c r="AE157" s="192">
        <v>0</v>
      </c>
      <c r="AF157" s="192">
        <v>0</v>
      </c>
      <c r="AG157" s="192">
        <v>0</v>
      </c>
      <c r="AH157" s="192">
        <v>0</v>
      </c>
      <c r="AI157" s="192">
        <v>0</v>
      </c>
      <c r="AJ157" s="192">
        <v>0</v>
      </c>
      <c r="AK157" s="192">
        <v>0</v>
      </c>
      <c r="AL157" s="192">
        <f t="shared" si="8"/>
        <v>30000000</v>
      </c>
    </row>
    <row r="158" spans="1:38" s="193" customFormat="1" ht="48" x14ac:dyDescent="0.25">
      <c r="A158" s="185" t="s">
        <v>544</v>
      </c>
      <c r="B158" s="185" t="s">
        <v>14</v>
      </c>
      <c r="C158" s="185" t="s">
        <v>1204</v>
      </c>
      <c r="D158" s="185" t="s">
        <v>272</v>
      </c>
      <c r="E158" s="186" t="s">
        <v>306</v>
      </c>
      <c r="F158" s="185" t="s">
        <v>10</v>
      </c>
      <c r="G158" s="187">
        <v>4599</v>
      </c>
      <c r="H158" s="185" t="s">
        <v>201</v>
      </c>
      <c r="I158" s="185" t="s">
        <v>815</v>
      </c>
      <c r="J158" s="185" t="s">
        <v>1158</v>
      </c>
      <c r="K158" s="187">
        <v>4599017</v>
      </c>
      <c r="L158" s="185" t="s">
        <v>1159</v>
      </c>
      <c r="M158" s="187">
        <v>459901700</v>
      </c>
      <c r="N158" s="189">
        <v>1</v>
      </c>
      <c r="O158" s="185" t="s">
        <v>1998</v>
      </c>
      <c r="P158" s="185" t="s">
        <v>2065</v>
      </c>
      <c r="Q158" s="190" t="s">
        <v>2177</v>
      </c>
      <c r="R158" s="185" t="s">
        <v>1182</v>
      </c>
      <c r="S158" s="191" t="s">
        <v>2044</v>
      </c>
      <c r="T158" s="191" t="s">
        <v>1795</v>
      </c>
      <c r="U158" s="192">
        <v>33000000</v>
      </c>
      <c r="V158" s="192">
        <v>33000000</v>
      </c>
      <c r="W158" s="192">
        <v>0</v>
      </c>
      <c r="X158" s="192">
        <v>0</v>
      </c>
      <c r="Y158" s="192">
        <v>0</v>
      </c>
      <c r="Z158" s="192">
        <v>0</v>
      </c>
      <c r="AA158" s="192">
        <v>0</v>
      </c>
      <c r="AB158" s="192">
        <v>0</v>
      </c>
      <c r="AC158" s="192">
        <v>0</v>
      </c>
      <c r="AD158" s="192">
        <v>0</v>
      </c>
      <c r="AE158" s="192">
        <v>0</v>
      </c>
      <c r="AF158" s="192">
        <v>0</v>
      </c>
      <c r="AG158" s="192">
        <v>0</v>
      </c>
      <c r="AH158" s="192">
        <v>0</v>
      </c>
      <c r="AI158" s="192">
        <v>0</v>
      </c>
      <c r="AJ158" s="192">
        <v>0</v>
      </c>
      <c r="AK158" s="192">
        <v>0</v>
      </c>
      <c r="AL158" s="192">
        <f t="shared" si="8"/>
        <v>33000000</v>
      </c>
    </row>
    <row r="159" spans="1:38" s="193" customFormat="1" ht="36" x14ac:dyDescent="0.25">
      <c r="A159" s="185" t="s">
        <v>546</v>
      </c>
      <c r="B159" s="185" t="s">
        <v>14</v>
      </c>
      <c r="C159" s="185" t="s">
        <v>279</v>
      </c>
      <c r="D159" s="185" t="s">
        <v>272</v>
      </c>
      <c r="E159" s="186" t="s">
        <v>306</v>
      </c>
      <c r="F159" s="185" t="s">
        <v>10</v>
      </c>
      <c r="G159" s="187">
        <v>4599</v>
      </c>
      <c r="H159" s="185" t="s">
        <v>201</v>
      </c>
      <c r="I159" s="185" t="s">
        <v>1318</v>
      </c>
      <c r="J159" s="185" t="s">
        <v>98</v>
      </c>
      <c r="K159" s="187">
        <v>4599023</v>
      </c>
      <c r="L159" s="185" t="s">
        <v>99</v>
      </c>
      <c r="M159" s="187">
        <v>459902300</v>
      </c>
      <c r="N159" s="189">
        <v>1</v>
      </c>
      <c r="O159" s="185" t="s">
        <v>1998</v>
      </c>
      <c r="P159" s="185" t="s">
        <v>2065</v>
      </c>
      <c r="Q159" s="190" t="s">
        <v>2177</v>
      </c>
      <c r="R159" s="185" t="s">
        <v>256</v>
      </c>
      <c r="S159" s="191" t="s">
        <v>214</v>
      </c>
      <c r="T159" s="191" t="s">
        <v>1815</v>
      </c>
      <c r="U159" s="192">
        <v>30000000</v>
      </c>
      <c r="V159" s="192">
        <v>0</v>
      </c>
      <c r="W159" s="192">
        <v>0</v>
      </c>
      <c r="X159" s="192">
        <v>0</v>
      </c>
      <c r="Y159" s="192">
        <v>0</v>
      </c>
      <c r="Z159" s="192">
        <v>0</v>
      </c>
      <c r="AA159" s="192">
        <v>0</v>
      </c>
      <c r="AB159" s="192">
        <v>0</v>
      </c>
      <c r="AC159" s="192">
        <v>30000000</v>
      </c>
      <c r="AD159" s="192">
        <v>0</v>
      </c>
      <c r="AE159" s="192">
        <v>0</v>
      </c>
      <c r="AF159" s="192">
        <v>0</v>
      </c>
      <c r="AG159" s="192">
        <v>0</v>
      </c>
      <c r="AH159" s="192">
        <v>0</v>
      </c>
      <c r="AI159" s="192">
        <v>0</v>
      </c>
      <c r="AJ159" s="192">
        <v>0</v>
      </c>
      <c r="AK159" s="192">
        <v>0</v>
      </c>
      <c r="AL159" s="192">
        <f t="shared" si="8"/>
        <v>30000000</v>
      </c>
    </row>
    <row r="160" spans="1:38" s="193" customFormat="1" ht="36" x14ac:dyDescent="0.25">
      <c r="A160" s="185" t="s">
        <v>547</v>
      </c>
      <c r="B160" s="185" t="s">
        <v>14</v>
      </c>
      <c r="C160" s="185" t="s">
        <v>1204</v>
      </c>
      <c r="D160" s="185" t="s">
        <v>272</v>
      </c>
      <c r="E160" s="186" t="s">
        <v>306</v>
      </c>
      <c r="F160" s="185" t="s">
        <v>10</v>
      </c>
      <c r="G160" s="187">
        <v>4599</v>
      </c>
      <c r="H160" s="185" t="s">
        <v>201</v>
      </c>
      <c r="I160" s="185" t="s">
        <v>817</v>
      </c>
      <c r="J160" s="185" t="s">
        <v>36</v>
      </c>
      <c r="K160" s="187">
        <v>4599031</v>
      </c>
      <c r="L160" s="185" t="s">
        <v>1161</v>
      </c>
      <c r="M160" s="187">
        <v>459903100</v>
      </c>
      <c r="N160" s="189">
        <v>1</v>
      </c>
      <c r="O160" s="185" t="s">
        <v>1998</v>
      </c>
      <c r="P160" s="185" t="s">
        <v>2065</v>
      </c>
      <c r="Q160" s="190" t="s">
        <v>2177</v>
      </c>
      <c r="R160" s="185" t="s">
        <v>262</v>
      </c>
      <c r="S160" s="191" t="s">
        <v>2051</v>
      </c>
      <c r="T160" s="191" t="s">
        <v>1795</v>
      </c>
      <c r="U160" s="192">
        <v>182600000</v>
      </c>
      <c r="V160" s="192">
        <v>182600000</v>
      </c>
      <c r="W160" s="192">
        <v>0</v>
      </c>
      <c r="X160" s="192">
        <v>0</v>
      </c>
      <c r="Y160" s="192">
        <v>0</v>
      </c>
      <c r="Z160" s="192">
        <v>0</v>
      </c>
      <c r="AA160" s="192">
        <v>0</v>
      </c>
      <c r="AB160" s="192">
        <v>0</v>
      </c>
      <c r="AC160" s="192">
        <v>0</v>
      </c>
      <c r="AD160" s="192">
        <v>0</v>
      </c>
      <c r="AE160" s="192">
        <v>0</v>
      </c>
      <c r="AF160" s="192">
        <v>0</v>
      </c>
      <c r="AG160" s="192">
        <v>0</v>
      </c>
      <c r="AH160" s="192">
        <v>0</v>
      </c>
      <c r="AI160" s="192">
        <v>0</v>
      </c>
      <c r="AJ160" s="192">
        <v>0</v>
      </c>
      <c r="AK160" s="192">
        <v>0</v>
      </c>
      <c r="AL160" s="192">
        <f t="shared" si="8"/>
        <v>182600000</v>
      </c>
    </row>
    <row r="161" spans="1:38" s="193" customFormat="1" ht="36" x14ac:dyDescent="0.25">
      <c r="A161" s="185" t="s">
        <v>548</v>
      </c>
      <c r="B161" s="185" t="s">
        <v>14</v>
      </c>
      <c r="C161" s="185" t="s">
        <v>1204</v>
      </c>
      <c r="D161" s="185" t="s">
        <v>272</v>
      </c>
      <c r="E161" s="186" t="s">
        <v>306</v>
      </c>
      <c r="F161" s="185" t="s">
        <v>10</v>
      </c>
      <c r="G161" s="187">
        <v>4599</v>
      </c>
      <c r="H161" s="185" t="s">
        <v>201</v>
      </c>
      <c r="I161" s="185" t="s">
        <v>818</v>
      </c>
      <c r="J161" s="185" t="s">
        <v>36</v>
      </c>
      <c r="K161" s="187">
        <v>4599031</v>
      </c>
      <c r="L161" s="185" t="s">
        <v>1161</v>
      </c>
      <c r="M161" s="187">
        <v>459903100</v>
      </c>
      <c r="N161" s="189">
        <v>1</v>
      </c>
      <c r="O161" s="185" t="s">
        <v>1998</v>
      </c>
      <c r="P161" s="185" t="s">
        <v>2065</v>
      </c>
      <c r="Q161" s="190" t="s">
        <v>2177</v>
      </c>
      <c r="R161" s="185" t="s">
        <v>262</v>
      </c>
      <c r="S161" s="191" t="s">
        <v>2052</v>
      </c>
      <c r="T161" s="191" t="s">
        <v>1795</v>
      </c>
      <c r="U161" s="192">
        <v>33000000</v>
      </c>
      <c r="V161" s="192">
        <v>33000000</v>
      </c>
      <c r="W161" s="192">
        <v>0</v>
      </c>
      <c r="X161" s="192">
        <v>0</v>
      </c>
      <c r="Y161" s="192">
        <v>0</v>
      </c>
      <c r="Z161" s="192">
        <v>0</v>
      </c>
      <c r="AA161" s="192">
        <v>0</v>
      </c>
      <c r="AB161" s="192">
        <v>0</v>
      </c>
      <c r="AC161" s="192">
        <v>0</v>
      </c>
      <c r="AD161" s="192">
        <v>0</v>
      </c>
      <c r="AE161" s="192">
        <v>0</v>
      </c>
      <c r="AF161" s="192">
        <v>0</v>
      </c>
      <c r="AG161" s="192">
        <v>0</v>
      </c>
      <c r="AH161" s="192">
        <v>0</v>
      </c>
      <c r="AI161" s="192">
        <v>0</v>
      </c>
      <c r="AJ161" s="192">
        <v>0</v>
      </c>
      <c r="AK161" s="192">
        <v>0</v>
      </c>
      <c r="AL161" s="192">
        <f t="shared" si="8"/>
        <v>33000000</v>
      </c>
    </row>
    <row r="162" spans="1:38" s="193" customFormat="1" ht="36" x14ac:dyDescent="0.25">
      <c r="A162" s="185" t="s">
        <v>550</v>
      </c>
      <c r="B162" s="185" t="s">
        <v>7</v>
      </c>
      <c r="C162" s="185" t="s">
        <v>1204</v>
      </c>
      <c r="D162" s="185" t="s">
        <v>272</v>
      </c>
      <c r="E162" s="186" t="s">
        <v>306</v>
      </c>
      <c r="F162" s="185" t="s">
        <v>10</v>
      </c>
      <c r="G162" s="187">
        <v>4599</v>
      </c>
      <c r="H162" s="185" t="s">
        <v>201</v>
      </c>
      <c r="I162" s="185" t="s">
        <v>820</v>
      </c>
      <c r="J162" s="185" t="s">
        <v>96</v>
      </c>
      <c r="K162" s="187">
        <v>4599033</v>
      </c>
      <c r="L162" s="185" t="s">
        <v>97</v>
      </c>
      <c r="M162" s="187">
        <v>459903300</v>
      </c>
      <c r="N162" s="202">
        <v>1</v>
      </c>
      <c r="O162" s="185" t="s">
        <v>2028</v>
      </c>
      <c r="P162" s="185" t="s">
        <v>2035</v>
      </c>
      <c r="Q162" s="190" t="s">
        <v>2177</v>
      </c>
      <c r="R162" s="185" t="s">
        <v>250</v>
      </c>
      <c r="S162" s="191" t="s">
        <v>182</v>
      </c>
      <c r="T162" s="191" t="s">
        <v>1795</v>
      </c>
      <c r="U162" s="192">
        <v>181500000</v>
      </c>
      <c r="V162" s="192">
        <v>181500000</v>
      </c>
      <c r="W162" s="192">
        <v>0</v>
      </c>
      <c r="X162" s="192">
        <v>0</v>
      </c>
      <c r="Y162" s="192">
        <v>0</v>
      </c>
      <c r="Z162" s="192">
        <v>0</v>
      </c>
      <c r="AA162" s="192">
        <v>0</v>
      </c>
      <c r="AB162" s="192">
        <v>0</v>
      </c>
      <c r="AC162" s="192">
        <v>0</v>
      </c>
      <c r="AD162" s="192">
        <v>0</v>
      </c>
      <c r="AE162" s="192">
        <v>0</v>
      </c>
      <c r="AF162" s="192">
        <v>0</v>
      </c>
      <c r="AG162" s="192">
        <v>0</v>
      </c>
      <c r="AH162" s="192">
        <v>0</v>
      </c>
      <c r="AI162" s="192">
        <v>0</v>
      </c>
      <c r="AJ162" s="192">
        <v>0</v>
      </c>
      <c r="AK162" s="192">
        <v>0</v>
      </c>
      <c r="AL162" s="192">
        <f t="shared" si="8"/>
        <v>181500000</v>
      </c>
    </row>
    <row r="163" spans="1:38" s="193" customFormat="1" ht="36" x14ac:dyDescent="0.25">
      <c r="A163" s="185" t="s">
        <v>552</v>
      </c>
      <c r="B163" s="185" t="s">
        <v>14</v>
      </c>
      <c r="C163" s="185" t="s">
        <v>1204</v>
      </c>
      <c r="D163" s="185" t="s">
        <v>272</v>
      </c>
      <c r="E163" s="186" t="s">
        <v>306</v>
      </c>
      <c r="F163" s="185" t="s">
        <v>10</v>
      </c>
      <c r="G163" s="187">
        <v>4599</v>
      </c>
      <c r="H163" s="185" t="s">
        <v>201</v>
      </c>
      <c r="I163" s="185" t="s">
        <v>822</v>
      </c>
      <c r="J163" s="185" t="s">
        <v>36</v>
      </c>
      <c r="K163" s="187">
        <v>4599031</v>
      </c>
      <c r="L163" s="185" t="s">
        <v>1162</v>
      </c>
      <c r="M163" s="187">
        <v>459903103</v>
      </c>
      <c r="N163" s="189">
        <v>4</v>
      </c>
      <c r="O163" s="185" t="s">
        <v>1998</v>
      </c>
      <c r="P163" s="185" t="s">
        <v>2065</v>
      </c>
      <c r="Q163" s="190" t="s">
        <v>2177</v>
      </c>
      <c r="R163" s="185" t="s">
        <v>256</v>
      </c>
      <c r="S163" s="191" t="s">
        <v>2058</v>
      </c>
      <c r="T163" s="191" t="s">
        <v>1802</v>
      </c>
      <c r="U163" s="192">
        <f>190000000+50000000</f>
        <v>240000000</v>
      </c>
      <c r="V163" s="192">
        <f>190000000</f>
        <v>190000000</v>
      </c>
      <c r="W163" s="192">
        <v>0</v>
      </c>
      <c r="X163" s="192">
        <v>0</v>
      </c>
      <c r="Y163" s="192">
        <v>0</v>
      </c>
      <c r="Z163" s="192">
        <v>0</v>
      </c>
      <c r="AA163" s="192">
        <v>0</v>
      </c>
      <c r="AB163" s="192">
        <v>0</v>
      </c>
      <c r="AC163" s="192">
        <v>50000000</v>
      </c>
      <c r="AD163" s="192">
        <v>0</v>
      </c>
      <c r="AE163" s="192">
        <v>0</v>
      </c>
      <c r="AF163" s="192">
        <v>0</v>
      </c>
      <c r="AG163" s="192">
        <v>0</v>
      </c>
      <c r="AH163" s="192">
        <v>0</v>
      </c>
      <c r="AI163" s="192">
        <v>0</v>
      </c>
      <c r="AJ163" s="192">
        <v>0</v>
      </c>
      <c r="AK163" s="192">
        <v>0</v>
      </c>
      <c r="AL163" s="192">
        <f t="shared" si="7"/>
        <v>240000000</v>
      </c>
    </row>
    <row r="164" spans="1:38" s="193" customFormat="1" ht="36" x14ac:dyDescent="0.25">
      <c r="A164" s="185" t="s">
        <v>553</v>
      </c>
      <c r="B164" s="185" t="s">
        <v>14</v>
      </c>
      <c r="C164" s="185" t="s">
        <v>1204</v>
      </c>
      <c r="D164" s="185" t="s">
        <v>272</v>
      </c>
      <c r="E164" s="186" t="s">
        <v>306</v>
      </c>
      <c r="F164" s="185" t="s">
        <v>10</v>
      </c>
      <c r="G164" s="187">
        <v>4599</v>
      </c>
      <c r="H164" s="185" t="s">
        <v>201</v>
      </c>
      <c r="I164" s="185" t="s">
        <v>823</v>
      </c>
      <c r="J164" s="185" t="s">
        <v>1163</v>
      </c>
      <c r="K164" s="187">
        <v>4599038</v>
      </c>
      <c r="L164" s="185" t="s">
        <v>1164</v>
      </c>
      <c r="M164" s="187">
        <v>459903800</v>
      </c>
      <c r="N164" s="189">
        <v>2</v>
      </c>
      <c r="O164" s="185" t="s">
        <v>1998</v>
      </c>
      <c r="P164" s="185" t="s">
        <v>2065</v>
      </c>
      <c r="Q164" s="190" t="s">
        <v>2177</v>
      </c>
      <c r="R164" s="185" t="s">
        <v>262</v>
      </c>
      <c r="S164" s="191" t="s">
        <v>2061</v>
      </c>
      <c r="T164" s="191" t="s">
        <v>1795</v>
      </c>
      <c r="U164" s="192">
        <v>27000000</v>
      </c>
      <c r="V164" s="192">
        <v>27000000</v>
      </c>
      <c r="W164" s="192">
        <v>0</v>
      </c>
      <c r="X164" s="192">
        <v>0</v>
      </c>
      <c r="Y164" s="192">
        <v>0</v>
      </c>
      <c r="Z164" s="192">
        <v>0</v>
      </c>
      <c r="AA164" s="192">
        <v>0</v>
      </c>
      <c r="AB164" s="192">
        <v>0</v>
      </c>
      <c r="AC164" s="192">
        <v>0</v>
      </c>
      <c r="AD164" s="192">
        <v>0</v>
      </c>
      <c r="AE164" s="192">
        <v>0</v>
      </c>
      <c r="AF164" s="192">
        <v>0</v>
      </c>
      <c r="AG164" s="192">
        <v>0</v>
      </c>
      <c r="AH164" s="192">
        <v>0</v>
      </c>
      <c r="AI164" s="192">
        <v>0</v>
      </c>
      <c r="AJ164" s="192">
        <v>0</v>
      </c>
      <c r="AK164" s="192">
        <v>0</v>
      </c>
      <c r="AL164" s="192">
        <f t="shared" si="7"/>
        <v>27000000</v>
      </c>
    </row>
    <row r="165" spans="1:38" s="169" customFormat="1" ht="24" hidden="1" x14ac:dyDescent="0.25">
      <c r="A165" s="163" t="s">
        <v>554</v>
      </c>
      <c r="B165" s="163" t="s">
        <v>7</v>
      </c>
      <c r="C165" s="163" t="s">
        <v>1204</v>
      </c>
      <c r="D165" s="163" t="s">
        <v>272</v>
      </c>
      <c r="E165" s="164" t="s">
        <v>306</v>
      </c>
      <c r="F165" s="163" t="s">
        <v>10</v>
      </c>
      <c r="G165" s="165">
        <v>4599</v>
      </c>
      <c r="H165" s="171" t="s">
        <v>201</v>
      </c>
      <c r="I165" s="171" t="s">
        <v>824</v>
      </c>
      <c r="J165" s="163" t="s">
        <v>1165</v>
      </c>
      <c r="K165" s="165">
        <v>4599011</v>
      </c>
      <c r="L165" s="163" t="s">
        <v>1166</v>
      </c>
      <c r="M165" s="165">
        <v>459901100</v>
      </c>
      <c r="N165" s="170">
        <v>1</v>
      </c>
      <c r="O165" s="164" t="s">
        <v>2143</v>
      </c>
      <c r="P165" s="215" t="s">
        <v>1204</v>
      </c>
      <c r="Q165" s="215" t="s">
        <v>1204</v>
      </c>
      <c r="R165" s="163" t="s">
        <v>1211</v>
      </c>
      <c r="S165" s="216" t="s">
        <v>2143</v>
      </c>
      <c r="T165" s="216" t="s">
        <v>1204</v>
      </c>
      <c r="U165" s="168">
        <v>0</v>
      </c>
      <c r="V165" s="168">
        <v>0</v>
      </c>
      <c r="W165" s="168">
        <v>0</v>
      </c>
      <c r="X165" s="168">
        <v>0</v>
      </c>
      <c r="Y165" s="168">
        <v>0</v>
      </c>
      <c r="Z165" s="168">
        <v>0</v>
      </c>
      <c r="AA165" s="168">
        <v>0</v>
      </c>
      <c r="AB165" s="168">
        <v>0</v>
      </c>
      <c r="AC165" s="168">
        <v>0</v>
      </c>
      <c r="AD165" s="168">
        <v>0</v>
      </c>
      <c r="AE165" s="168">
        <v>0</v>
      </c>
      <c r="AF165" s="168">
        <v>0</v>
      </c>
      <c r="AG165" s="168">
        <v>0</v>
      </c>
      <c r="AH165" s="168">
        <v>0</v>
      </c>
      <c r="AI165" s="168">
        <v>0</v>
      </c>
      <c r="AJ165" s="168">
        <v>0</v>
      </c>
      <c r="AK165" s="168">
        <v>0</v>
      </c>
      <c r="AL165" s="168">
        <f t="shared" si="7"/>
        <v>0</v>
      </c>
    </row>
    <row r="166" spans="1:38" s="193" customFormat="1" ht="36" x14ac:dyDescent="0.25">
      <c r="A166" s="185" t="s">
        <v>555</v>
      </c>
      <c r="B166" s="185" t="s">
        <v>7</v>
      </c>
      <c r="C166" s="185" t="s">
        <v>1204</v>
      </c>
      <c r="D166" s="185" t="s">
        <v>272</v>
      </c>
      <c r="E166" s="186" t="s">
        <v>306</v>
      </c>
      <c r="F166" s="185" t="s">
        <v>10</v>
      </c>
      <c r="G166" s="187">
        <v>4599</v>
      </c>
      <c r="H166" s="185" t="s">
        <v>201</v>
      </c>
      <c r="I166" s="185" t="s">
        <v>825</v>
      </c>
      <c r="J166" s="185" t="s">
        <v>98</v>
      </c>
      <c r="K166" s="187">
        <v>4599023</v>
      </c>
      <c r="L166" s="185" t="s">
        <v>99</v>
      </c>
      <c r="M166" s="187">
        <v>459902300</v>
      </c>
      <c r="N166" s="189">
        <v>1</v>
      </c>
      <c r="O166" s="185" t="s">
        <v>2028</v>
      </c>
      <c r="P166" s="185" t="s">
        <v>2035</v>
      </c>
      <c r="Q166" s="190" t="s">
        <v>2177</v>
      </c>
      <c r="R166" s="185" t="s">
        <v>1212</v>
      </c>
      <c r="S166" s="191" t="s">
        <v>2062</v>
      </c>
      <c r="T166" s="191" t="s">
        <v>2120</v>
      </c>
      <c r="U166" s="192">
        <v>20000000</v>
      </c>
      <c r="V166" s="192">
        <v>0</v>
      </c>
      <c r="W166" s="192">
        <v>0</v>
      </c>
      <c r="X166" s="192">
        <v>0</v>
      </c>
      <c r="Y166" s="192">
        <v>0</v>
      </c>
      <c r="Z166" s="192">
        <v>0</v>
      </c>
      <c r="AA166" s="192">
        <v>0</v>
      </c>
      <c r="AB166" s="192">
        <v>0</v>
      </c>
      <c r="AC166" s="192">
        <v>20000000</v>
      </c>
      <c r="AD166" s="192">
        <v>0</v>
      </c>
      <c r="AE166" s="192">
        <v>0</v>
      </c>
      <c r="AF166" s="192">
        <v>0</v>
      </c>
      <c r="AG166" s="192">
        <v>0</v>
      </c>
      <c r="AH166" s="192">
        <v>0</v>
      </c>
      <c r="AI166" s="192">
        <v>0</v>
      </c>
      <c r="AJ166" s="192">
        <v>0</v>
      </c>
      <c r="AK166" s="192">
        <v>0</v>
      </c>
      <c r="AL166" s="192">
        <f t="shared" si="7"/>
        <v>20000000</v>
      </c>
    </row>
    <row r="167" spans="1:38" s="193" customFormat="1" ht="36" x14ac:dyDescent="0.25">
      <c r="A167" s="185" t="s">
        <v>556</v>
      </c>
      <c r="B167" s="185" t="s">
        <v>7</v>
      </c>
      <c r="C167" s="185" t="s">
        <v>14</v>
      </c>
      <c r="D167" s="185" t="s">
        <v>272</v>
      </c>
      <c r="E167" s="186" t="s">
        <v>306</v>
      </c>
      <c r="F167" s="185" t="s">
        <v>10</v>
      </c>
      <c r="G167" s="187">
        <v>4599</v>
      </c>
      <c r="H167" s="185" t="s">
        <v>201</v>
      </c>
      <c r="I167" s="185" t="s">
        <v>826</v>
      </c>
      <c r="J167" s="185" t="s">
        <v>36</v>
      </c>
      <c r="K167" s="187">
        <v>4599031</v>
      </c>
      <c r="L167" s="185" t="s">
        <v>1160</v>
      </c>
      <c r="M167" s="187">
        <v>459903105</v>
      </c>
      <c r="N167" s="189">
        <v>1</v>
      </c>
      <c r="O167" s="185" t="s">
        <v>2028</v>
      </c>
      <c r="P167" s="185" t="s">
        <v>2035</v>
      </c>
      <c r="Q167" s="190" t="s">
        <v>2177</v>
      </c>
      <c r="R167" s="185" t="s">
        <v>1212</v>
      </c>
      <c r="S167" s="191" t="s">
        <v>181</v>
      </c>
      <c r="T167" s="191" t="s">
        <v>1795</v>
      </c>
      <c r="U167" s="192">
        <v>1096800000</v>
      </c>
      <c r="V167" s="192">
        <v>1096800000</v>
      </c>
      <c r="W167" s="192">
        <v>0</v>
      </c>
      <c r="X167" s="192">
        <v>0</v>
      </c>
      <c r="Y167" s="192">
        <v>0</v>
      </c>
      <c r="Z167" s="192">
        <v>0</v>
      </c>
      <c r="AA167" s="192">
        <v>0</v>
      </c>
      <c r="AB167" s="192">
        <v>0</v>
      </c>
      <c r="AC167" s="192">
        <v>0</v>
      </c>
      <c r="AD167" s="192">
        <v>0</v>
      </c>
      <c r="AE167" s="192">
        <v>0</v>
      </c>
      <c r="AF167" s="192">
        <v>0</v>
      </c>
      <c r="AG167" s="192">
        <v>0</v>
      </c>
      <c r="AH167" s="192">
        <v>0</v>
      </c>
      <c r="AI167" s="192">
        <v>0</v>
      </c>
      <c r="AJ167" s="192">
        <v>0</v>
      </c>
      <c r="AK167" s="192">
        <v>0</v>
      </c>
      <c r="AL167" s="192">
        <f t="shared" si="7"/>
        <v>1096800000</v>
      </c>
    </row>
    <row r="168" spans="1:38" s="193" customFormat="1" ht="36" x14ac:dyDescent="0.25">
      <c r="A168" s="185" t="s">
        <v>556</v>
      </c>
      <c r="B168" s="185" t="s">
        <v>14</v>
      </c>
      <c r="C168" s="185" t="s">
        <v>1204</v>
      </c>
      <c r="D168" s="185" t="s">
        <v>272</v>
      </c>
      <c r="E168" s="186" t="s">
        <v>306</v>
      </c>
      <c r="F168" s="185" t="s">
        <v>10</v>
      </c>
      <c r="G168" s="187">
        <v>4599</v>
      </c>
      <c r="H168" s="185" t="s">
        <v>201</v>
      </c>
      <c r="I168" s="185" t="s">
        <v>826</v>
      </c>
      <c r="J168" s="185" t="s">
        <v>36</v>
      </c>
      <c r="K168" s="187">
        <v>4599031</v>
      </c>
      <c r="L168" s="185" t="s">
        <v>1160</v>
      </c>
      <c r="M168" s="187">
        <v>459903105</v>
      </c>
      <c r="N168" s="189">
        <v>1</v>
      </c>
      <c r="O168" s="185" t="s">
        <v>1998</v>
      </c>
      <c r="P168" s="185" t="s">
        <v>2065</v>
      </c>
      <c r="Q168" s="190" t="s">
        <v>2177</v>
      </c>
      <c r="R168" s="185" t="s">
        <v>262</v>
      </c>
      <c r="S168" s="191" t="s">
        <v>213</v>
      </c>
      <c r="T168" s="191" t="s">
        <v>1795</v>
      </c>
      <c r="U168" s="192">
        <v>49500000</v>
      </c>
      <c r="V168" s="192">
        <v>49500000</v>
      </c>
      <c r="W168" s="192">
        <v>0</v>
      </c>
      <c r="X168" s="192">
        <v>0</v>
      </c>
      <c r="Y168" s="192">
        <v>0</v>
      </c>
      <c r="Z168" s="192">
        <v>0</v>
      </c>
      <c r="AA168" s="192">
        <v>0</v>
      </c>
      <c r="AB168" s="192">
        <v>0</v>
      </c>
      <c r="AC168" s="192">
        <v>0</v>
      </c>
      <c r="AD168" s="192">
        <v>0</v>
      </c>
      <c r="AE168" s="192">
        <v>0</v>
      </c>
      <c r="AF168" s="192">
        <v>0</v>
      </c>
      <c r="AG168" s="192">
        <v>0</v>
      </c>
      <c r="AH168" s="192">
        <v>0</v>
      </c>
      <c r="AI168" s="192">
        <v>0</v>
      </c>
      <c r="AJ168" s="192">
        <v>0</v>
      </c>
      <c r="AK168" s="192">
        <v>0</v>
      </c>
      <c r="AL168" s="192">
        <f t="shared" si="7"/>
        <v>49500000</v>
      </c>
    </row>
    <row r="169" spans="1:38" s="193" customFormat="1" ht="36" x14ac:dyDescent="0.25">
      <c r="A169" s="185" t="s">
        <v>557</v>
      </c>
      <c r="B169" s="185" t="s">
        <v>14</v>
      </c>
      <c r="C169" s="185" t="s">
        <v>1204</v>
      </c>
      <c r="D169" s="185" t="s">
        <v>272</v>
      </c>
      <c r="E169" s="186" t="s">
        <v>306</v>
      </c>
      <c r="F169" s="185" t="s">
        <v>10</v>
      </c>
      <c r="G169" s="187">
        <v>4599</v>
      </c>
      <c r="H169" s="185" t="s">
        <v>201</v>
      </c>
      <c r="I169" s="185" t="s">
        <v>827</v>
      </c>
      <c r="J169" s="185" t="s">
        <v>1167</v>
      </c>
      <c r="K169" s="187">
        <v>4599037</v>
      </c>
      <c r="L169" s="185" t="s">
        <v>1168</v>
      </c>
      <c r="M169" s="187">
        <v>459903700</v>
      </c>
      <c r="N169" s="189">
        <v>0.5</v>
      </c>
      <c r="O169" s="185" t="s">
        <v>1998</v>
      </c>
      <c r="P169" s="185" t="s">
        <v>2065</v>
      </c>
      <c r="Q169" s="190" t="s">
        <v>2177</v>
      </c>
      <c r="R169" s="185" t="s">
        <v>256</v>
      </c>
      <c r="S169" s="191" t="s">
        <v>2063</v>
      </c>
      <c r="T169" s="191" t="s">
        <v>1815</v>
      </c>
      <c r="U169" s="192">
        <v>52342142</v>
      </c>
      <c r="V169" s="192">
        <v>0</v>
      </c>
      <c r="W169" s="192">
        <v>0</v>
      </c>
      <c r="X169" s="192">
        <v>0</v>
      </c>
      <c r="Y169" s="192">
        <v>0</v>
      </c>
      <c r="Z169" s="192">
        <v>0</v>
      </c>
      <c r="AA169" s="192">
        <v>0</v>
      </c>
      <c r="AB169" s="192">
        <v>0</v>
      </c>
      <c r="AC169" s="192">
        <v>52342142</v>
      </c>
      <c r="AD169" s="192">
        <v>0</v>
      </c>
      <c r="AE169" s="192">
        <v>0</v>
      </c>
      <c r="AF169" s="192">
        <v>0</v>
      </c>
      <c r="AG169" s="192">
        <v>0</v>
      </c>
      <c r="AH169" s="192">
        <v>0</v>
      </c>
      <c r="AI169" s="192">
        <v>0</v>
      </c>
      <c r="AJ169" s="192">
        <v>0</v>
      </c>
      <c r="AK169" s="192">
        <v>0</v>
      </c>
      <c r="AL169" s="192">
        <f t="shared" si="7"/>
        <v>52342142</v>
      </c>
    </row>
    <row r="170" spans="1:38" s="169" customFormat="1" ht="24" hidden="1" x14ac:dyDescent="0.25">
      <c r="A170" s="163" t="s">
        <v>558</v>
      </c>
      <c r="B170" s="163" t="s">
        <v>14</v>
      </c>
      <c r="C170" s="163" t="s">
        <v>1204</v>
      </c>
      <c r="D170" s="163" t="s">
        <v>272</v>
      </c>
      <c r="E170" s="164" t="s">
        <v>306</v>
      </c>
      <c r="F170" s="163" t="s">
        <v>10</v>
      </c>
      <c r="G170" s="165">
        <v>4599</v>
      </c>
      <c r="H170" s="163" t="s">
        <v>201</v>
      </c>
      <c r="I170" s="163" t="s">
        <v>828</v>
      </c>
      <c r="J170" s="163" t="s">
        <v>1169</v>
      </c>
      <c r="K170" s="165">
        <v>4599038</v>
      </c>
      <c r="L170" s="163" t="s">
        <v>1170</v>
      </c>
      <c r="M170" s="165">
        <v>459903800</v>
      </c>
      <c r="N170" s="170">
        <v>0.5</v>
      </c>
      <c r="O170" s="164" t="s">
        <v>2143</v>
      </c>
      <c r="P170" s="215" t="s">
        <v>1204</v>
      </c>
      <c r="Q170" s="215" t="s">
        <v>1204</v>
      </c>
      <c r="R170" s="163" t="s">
        <v>262</v>
      </c>
      <c r="S170" s="216" t="s">
        <v>2143</v>
      </c>
      <c r="T170" s="216" t="s">
        <v>1204</v>
      </c>
      <c r="U170" s="168">
        <v>0</v>
      </c>
      <c r="V170" s="168">
        <v>0</v>
      </c>
      <c r="W170" s="168">
        <v>0</v>
      </c>
      <c r="X170" s="168">
        <v>0</v>
      </c>
      <c r="Y170" s="168">
        <v>0</v>
      </c>
      <c r="Z170" s="168">
        <v>0</v>
      </c>
      <c r="AA170" s="168">
        <v>0</v>
      </c>
      <c r="AB170" s="168">
        <v>0</v>
      </c>
      <c r="AC170" s="168">
        <v>0</v>
      </c>
      <c r="AD170" s="168">
        <v>0</v>
      </c>
      <c r="AE170" s="168">
        <v>0</v>
      </c>
      <c r="AF170" s="168">
        <v>0</v>
      </c>
      <c r="AG170" s="168">
        <v>0</v>
      </c>
      <c r="AH170" s="168">
        <v>0</v>
      </c>
      <c r="AI170" s="168">
        <v>0</v>
      </c>
      <c r="AJ170" s="168">
        <v>0</v>
      </c>
      <c r="AK170" s="168">
        <v>0</v>
      </c>
      <c r="AL170" s="168">
        <f t="shared" si="7"/>
        <v>0</v>
      </c>
    </row>
    <row r="171" spans="1:38" s="193" customFormat="1" ht="36" x14ac:dyDescent="0.25">
      <c r="A171" s="185" t="s">
        <v>559</v>
      </c>
      <c r="B171" s="185" t="s">
        <v>13</v>
      </c>
      <c r="C171" s="185" t="s">
        <v>1204</v>
      </c>
      <c r="D171" s="185" t="s">
        <v>272</v>
      </c>
      <c r="E171" s="186" t="s">
        <v>306</v>
      </c>
      <c r="F171" s="185" t="s">
        <v>10</v>
      </c>
      <c r="G171" s="187">
        <v>4599</v>
      </c>
      <c r="H171" s="185" t="s">
        <v>201</v>
      </c>
      <c r="I171" s="185" t="s">
        <v>829</v>
      </c>
      <c r="J171" s="185" t="s">
        <v>36</v>
      </c>
      <c r="K171" s="187">
        <v>4599031</v>
      </c>
      <c r="L171" s="185" t="s">
        <v>1162</v>
      </c>
      <c r="M171" s="187">
        <v>459903103</v>
      </c>
      <c r="N171" s="189">
        <v>1</v>
      </c>
      <c r="O171" s="185" t="s">
        <v>1302</v>
      </c>
      <c r="P171" s="190" t="s">
        <v>2145</v>
      </c>
      <c r="Q171" s="190" t="s">
        <v>2177</v>
      </c>
      <c r="R171" s="185" t="s">
        <v>1306</v>
      </c>
      <c r="S171" s="191" t="s">
        <v>2064</v>
      </c>
      <c r="T171" s="191" t="s">
        <v>1795</v>
      </c>
      <c r="U171" s="192">
        <v>121000000</v>
      </c>
      <c r="V171" s="192">
        <v>121000000</v>
      </c>
      <c r="W171" s="192">
        <v>0</v>
      </c>
      <c r="X171" s="192">
        <v>0</v>
      </c>
      <c r="Y171" s="192">
        <v>0</v>
      </c>
      <c r="Z171" s="192">
        <v>0</v>
      </c>
      <c r="AA171" s="192">
        <v>0</v>
      </c>
      <c r="AB171" s="192">
        <v>0</v>
      </c>
      <c r="AC171" s="192">
        <v>0</v>
      </c>
      <c r="AD171" s="192">
        <v>0</v>
      </c>
      <c r="AE171" s="192">
        <v>0</v>
      </c>
      <c r="AF171" s="192">
        <v>0</v>
      </c>
      <c r="AG171" s="192">
        <v>0</v>
      </c>
      <c r="AH171" s="192">
        <v>0</v>
      </c>
      <c r="AI171" s="192">
        <v>0</v>
      </c>
      <c r="AJ171" s="192">
        <v>0</v>
      </c>
      <c r="AK171" s="192">
        <v>0</v>
      </c>
      <c r="AL171" s="192">
        <f t="shared" si="7"/>
        <v>121000000</v>
      </c>
    </row>
    <row r="172" spans="1:38" s="193" customFormat="1" ht="36" x14ac:dyDescent="0.25">
      <c r="A172" s="185" t="s">
        <v>561</v>
      </c>
      <c r="B172" s="185" t="s">
        <v>7</v>
      </c>
      <c r="C172" s="185" t="s">
        <v>1204</v>
      </c>
      <c r="D172" s="185" t="s">
        <v>272</v>
      </c>
      <c r="E172" s="186" t="s">
        <v>306</v>
      </c>
      <c r="F172" s="185" t="s">
        <v>10</v>
      </c>
      <c r="G172" s="187">
        <v>4599</v>
      </c>
      <c r="H172" s="185" t="s">
        <v>201</v>
      </c>
      <c r="I172" s="185" t="s">
        <v>831</v>
      </c>
      <c r="J172" s="185" t="s">
        <v>36</v>
      </c>
      <c r="K172" s="187">
        <v>4599031</v>
      </c>
      <c r="L172" s="185" t="s">
        <v>1160</v>
      </c>
      <c r="M172" s="187">
        <v>459903105</v>
      </c>
      <c r="N172" s="189">
        <v>1</v>
      </c>
      <c r="O172" s="185" t="s">
        <v>2028</v>
      </c>
      <c r="P172" s="185" t="s">
        <v>2035</v>
      </c>
      <c r="Q172" s="190" t="s">
        <v>2177</v>
      </c>
      <c r="R172" s="185" t="s">
        <v>2170</v>
      </c>
      <c r="S172" s="191" t="s">
        <v>238</v>
      </c>
      <c r="T172" s="191" t="s">
        <v>1795</v>
      </c>
      <c r="U172" s="192">
        <v>390500000</v>
      </c>
      <c r="V172" s="192">
        <v>390500000</v>
      </c>
      <c r="W172" s="192">
        <v>0</v>
      </c>
      <c r="X172" s="192">
        <v>0</v>
      </c>
      <c r="Y172" s="192">
        <v>0</v>
      </c>
      <c r="Z172" s="192">
        <v>0</v>
      </c>
      <c r="AA172" s="192">
        <v>0</v>
      </c>
      <c r="AB172" s="192">
        <v>0</v>
      </c>
      <c r="AC172" s="192">
        <v>0</v>
      </c>
      <c r="AD172" s="192">
        <v>0</v>
      </c>
      <c r="AE172" s="192">
        <v>0</v>
      </c>
      <c r="AF172" s="192">
        <v>0</v>
      </c>
      <c r="AG172" s="192">
        <v>0</v>
      </c>
      <c r="AH172" s="192">
        <v>0</v>
      </c>
      <c r="AI172" s="192">
        <v>0</v>
      </c>
      <c r="AJ172" s="192">
        <v>0</v>
      </c>
      <c r="AK172" s="192">
        <v>0</v>
      </c>
      <c r="AL172" s="192">
        <f t="shared" si="7"/>
        <v>390500000</v>
      </c>
    </row>
    <row r="173" spans="1:38" s="193" customFormat="1" ht="36" x14ac:dyDescent="0.25">
      <c r="A173" s="185" t="s">
        <v>562</v>
      </c>
      <c r="B173" s="185" t="s">
        <v>7</v>
      </c>
      <c r="C173" s="185" t="s">
        <v>1204</v>
      </c>
      <c r="D173" s="185" t="s">
        <v>272</v>
      </c>
      <c r="E173" s="186" t="s">
        <v>306</v>
      </c>
      <c r="F173" s="185" t="s">
        <v>10</v>
      </c>
      <c r="G173" s="187">
        <v>4599</v>
      </c>
      <c r="H173" s="185" t="s">
        <v>201</v>
      </c>
      <c r="I173" s="185" t="s">
        <v>832</v>
      </c>
      <c r="J173" s="185" t="s">
        <v>36</v>
      </c>
      <c r="K173" s="187">
        <v>4599031</v>
      </c>
      <c r="L173" s="185" t="s">
        <v>100</v>
      </c>
      <c r="M173" s="187">
        <v>459903101</v>
      </c>
      <c r="N173" s="189">
        <v>1</v>
      </c>
      <c r="O173" s="185" t="s">
        <v>2028</v>
      </c>
      <c r="P173" s="185" t="s">
        <v>2035</v>
      </c>
      <c r="Q173" s="190" t="s">
        <v>2177</v>
      </c>
      <c r="R173" s="185" t="s">
        <v>1215</v>
      </c>
      <c r="S173" s="191" t="s">
        <v>2066</v>
      </c>
      <c r="T173" s="191" t="s">
        <v>1795</v>
      </c>
      <c r="U173" s="192">
        <v>165000000</v>
      </c>
      <c r="V173" s="192">
        <v>165000000</v>
      </c>
      <c r="W173" s="192">
        <v>0</v>
      </c>
      <c r="X173" s="192">
        <v>0</v>
      </c>
      <c r="Y173" s="192">
        <v>0</v>
      </c>
      <c r="Z173" s="192">
        <v>0</v>
      </c>
      <c r="AA173" s="192">
        <v>0</v>
      </c>
      <c r="AB173" s="192">
        <v>0</v>
      </c>
      <c r="AC173" s="192">
        <v>0</v>
      </c>
      <c r="AD173" s="192">
        <v>0</v>
      </c>
      <c r="AE173" s="192">
        <v>0</v>
      </c>
      <c r="AF173" s="192">
        <v>0</v>
      </c>
      <c r="AG173" s="192">
        <v>0</v>
      </c>
      <c r="AH173" s="192">
        <v>0</v>
      </c>
      <c r="AI173" s="192">
        <v>0</v>
      </c>
      <c r="AJ173" s="192">
        <v>0</v>
      </c>
      <c r="AK173" s="192">
        <v>0</v>
      </c>
      <c r="AL173" s="192">
        <f t="shared" si="7"/>
        <v>165000000</v>
      </c>
    </row>
    <row r="174" spans="1:38" s="193" customFormat="1" ht="36" x14ac:dyDescent="0.25">
      <c r="A174" s="185" t="s">
        <v>563</v>
      </c>
      <c r="B174" s="185" t="s">
        <v>7</v>
      </c>
      <c r="C174" s="185" t="s">
        <v>14</v>
      </c>
      <c r="D174" s="185" t="s">
        <v>272</v>
      </c>
      <c r="E174" s="186" t="s">
        <v>306</v>
      </c>
      <c r="F174" s="185" t="s">
        <v>10</v>
      </c>
      <c r="G174" s="187">
        <v>4599</v>
      </c>
      <c r="H174" s="188" t="s">
        <v>201</v>
      </c>
      <c r="I174" s="188" t="s">
        <v>833</v>
      </c>
      <c r="J174" s="185" t="s">
        <v>36</v>
      </c>
      <c r="K174" s="187">
        <v>4599031</v>
      </c>
      <c r="L174" s="185" t="s">
        <v>1173</v>
      </c>
      <c r="M174" s="187">
        <v>459903100</v>
      </c>
      <c r="N174" s="189">
        <v>1</v>
      </c>
      <c r="O174" s="185" t="s">
        <v>2028</v>
      </c>
      <c r="P174" s="185" t="s">
        <v>2035</v>
      </c>
      <c r="Q174" s="190" t="s">
        <v>2177</v>
      </c>
      <c r="R174" s="185" t="s">
        <v>1210</v>
      </c>
      <c r="S174" s="191" t="s">
        <v>2067</v>
      </c>
      <c r="T174" s="191" t="s">
        <v>1795</v>
      </c>
      <c r="U174" s="192">
        <v>38500000</v>
      </c>
      <c r="V174" s="192">
        <v>0</v>
      </c>
      <c r="W174" s="192">
        <v>0</v>
      </c>
      <c r="X174" s="192">
        <v>0</v>
      </c>
      <c r="Y174" s="192">
        <v>0</v>
      </c>
      <c r="Z174" s="192">
        <v>0</v>
      </c>
      <c r="AA174" s="192">
        <v>0</v>
      </c>
      <c r="AB174" s="192">
        <v>0</v>
      </c>
      <c r="AC174" s="192">
        <v>0</v>
      </c>
      <c r="AD174" s="192">
        <v>0</v>
      </c>
      <c r="AE174" s="192">
        <v>0</v>
      </c>
      <c r="AF174" s="192">
        <v>0</v>
      </c>
      <c r="AG174" s="192">
        <v>0</v>
      </c>
      <c r="AH174" s="192">
        <v>0</v>
      </c>
      <c r="AI174" s="192">
        <v>0</v>
      </c>
      <c r="AJ174" s="192">
        <v>0</v>
      </c>
      <c r="AK174" s="192">
        <v>0</v>
      </c>
      <c r="AL174" s="192">
        <f t="shared" si="7"/>
        <v>0</v>
      </c>
    </row>
    <row r="175" spans="1:38" s="136" customFormat="1" x14ac:dyDescent="0.25">
      <c r="A175" s="140"/>
      <c r="B175" s="141"/>
      <c r="C175" s="141"/>
      <c r="G175" s="141"/>
      <c r="K175" s="141"/>
      <c r="M175" s="141"/>
      <c r="N175" s="142"/>
      <c r="P175" s="143"/>
      <c r="Q175" s="143"/>
      <c r="S175" s="144"/>
      <c r="T175" s="144"/>
      <c r="U175" s="145"/>
      <c r="V175" s="149"/>
      <c r="W175" s="149"/>
      <c r="X175" s="149"/>
      <c r="Y175" s="149"/>
      <c r="Z175" s="149"/>
      <c r="AA175" s="149"/>
      <c r="AB175" s="149"/>
      <c r="AC175" s="149"/>
      <c r="AD175" s="149"/>
      <c r="AE175" s="149"/>
      <c r="AF175" s="149"/>
      <c r="AG175" s="149"/>
      <c r="AH175" s="149"/>
      <c r="AI175" s="149"/>
      <c r="AJ175" s="149"/>
      <c r="AK175" s="149"/>
      <c r="AL175" s="149"/>
    </row>
    <row r="176" spans="1:38" s="136" customFormat="1" x14ac:dyDescent="0.25">
      <c r="A176" s="140"/>
      <c r="B176" s="141"/>
      <c r="C176" s="141"/>
      <c r="G176" s="141"/>
      <c r="K176" s="141"/>
      <c r="M176" s="141"/>
      <c r="N176" s="142"/>
      <c r="P176" s="143"/>
      <c r="Q176" s="143"/>
      <c r="S176" s="144"/>
      <c r="T176" s="144"/>
      <c r="U176" s="145"/>
      <c r="V176" s="149"/>
      <c r="W176" s="149"/>
      <c r="X176" s="149"/>
      <c r="Y176" s="149"/>
      <c r="Z176" s="149"/>
      <c r="AA176" s="149"/>
      <c r="AB176" s="149"/>
      <c r="AC176" s="149"/>
      <c r="AD176" s="149"/>
      <c r="AE176" s="149"/>
      <c r="AF176" s="149"/>
      <c r="AG176" s="149"/>
      <c r="AH176" s="149"/>
      <c r="AI176" s="149"/>
      <c r="AJ176" s="149"/>
      <c r="AK176" s="149"/>
      <c r="AL176" s="149"/>
    </row>
    <row r="177" spans="1:38" s="136" customFormat="1" x14ac:dyDescent="0.25">
      <c r="A177" s="140"/>
      <c r="B177" s="141"/>
      <c r="C177" s="141"/>
      <c r="G177" s="141"/>
      <c r="K177" s="141"/>
      <c r="M177" s="141"/>
      <c r="N177" s="142"/>
      <c r="P177" s="143"/>
      <c r="Q177" s="143"/>
      <c r="S177" s="144"/>
      <c r="T177" s="144"/>
      <c r="U177" s="145"/>
      <c r="V177" s="149"/>
      <c r="W177" s="149"/>
      <c r="X177" s="149"/>
      <c r="Y177" s="149"/>
      <c r="Z177" s="149"/>
      <c r="AA177" s="149"/>
      <c r="AB177" s="149"/>
      <c r="AC177" s="149"/>
      <c r="AD177" s="149"/>
      <c r="AE177" s="149"/>
      <c r="AF177" s="149"/>
      <c r="AG177" s="149"/>
      <c r="AH177" s="149"/>
      <c r="AI177" s="149"/>
      <c r="AJ177" s="149"/>
      <c r="AK177" s="149"/>
      <c r="AL177" s="149"/>
    </row>
    <row r="178" spans="1:38" x14ac:dyDescent="0.25">
      <c r="U178" s="156"/>
      <c r="V178" s="156"/>
      <c r="W178" s="156"/>
      <c r="X178" s="156"/>
      <c r="Y178" s="156"/>
      <c r="Z178" s="156"/>
      <c r="AA178" s="156"/>
      <c r="AB178" s="156"/>
      <c r="AC178" s="156"/>
      <c r="AD178" s="156"/>
      <c r="AE178" s="156"/>
      <c r="AF178" s="156"/>
      <c r="AG178" s="156"/>
      <c r="AH178" s="156"/>
      <c r="AI178" s="156"/>
      <c r="AJ178" s="156"/>
      <c r="AK178" s="156"/>
      <c r="AL178" s="156"/>
    </row>
    <row r="179" spans="1:38" x14ac:dyDescent="0.25">
      <c r="U179" s="156"/>
      <c r="V179" s="156"/>
      <c r="W179" s="156"/>
      <c r="X179" s="156"/>
      <c r="Y179" s="156"/>
      <c r="Z179" s="156"/>
      <c r="AA179" s="156"/>
      <c r="AB179" s="156"/>
      <c r="AC179" s="156"/>
      <c r="AD179" s="156"/>
      <c r="AE179" s="156"/>
      <c r="AF179" s="156"/>
      <c r="AG179" s="156"/>
      <c r="AH179" s="156"/>
      <c r="AI179" s="156"/>
      <c r="AJ179" s="156"/>
      <c r="AK179" s="156"/>
      <c r="AL179" s="156"/>
    </row>
    <row r="180" spans="1:38" x14ac:dyDescent="0.25">
      <c r="U180" s="156"/>
      <c r="V180" s="156"/>
      <c r="W180" s="156"/>
      <c r="X180" s="156"/>
      <c r="Y180" s="156"/>
      <c r="Z180" s="156"/>
      <c r="AA180" s="156"/>
      <c r="AB180" s="156"/>
      <c r="AC180" s="156"/>
      <c r="AD180" s="156"/>
      <c r="AE180" s="156"/>
      <c r="AF180" s="156"/>
      <c r="AG180" s="156"/>
      <c r="AH180" s="156"/>
      <c r="AI180" s="156"/>
      <c r="AJ180" s="156"/>
      <c r="AK180" s="156"/>
      <c r="AL180" s="156"/>
    </row>
    <row r="181" spans="1:38" x14ac:dyDescent="0.25">
      <c r="U181" s="156"/>
      <c r="V181" s="156"/>
      <c r="W181" s="156"/>
      <c r="X181" s="156"/>
      <c r="Y181" s="156"/>
      <c r="Z181" s="156"/>
      <c r="AA181" s="156"/>
      <c r="AB181" s="156"/>
      <c r="AC181" s="156"/>
      <c r="AD181" s="156"/>
      <c r="AE181" s="156"/>
      <c r="AF181" s="156"/>
      <c r="AG181" s="156"/>
      <c r="AH181" s="156"/>
      <c r="AI181" s="156"/>
      <c r="AJ181" s="156"/>
      <c r="AK181" s="156"/>
      <c r="AL181" s="156"/>
    </row>
    <row r="182" spans="1:38" x14ac:dyDescent="0.25">
      <c r="U182" s="156"/>
      <c r="V182" s="156"/>
      <c r="W182" s="156"/>
      <c r="X182" s="156"/>
      <c r="Y182" s="156"/>
      <c r="Z182" s="156"/>
      <c r="AA182" s="156"/>
      <c r="AB182" s="156"/>
      <c r="AC182" s="156"/>
      <c r="AD182" s="156"/>
      <c r="AE182" s="156"/>
      <c r="AF182" s="156"/>
      <c r="AG182" s="156"/>
      <c r="AH182" s="156"/>
      <c r="AI182" s="156"/>
      <c r="AJ182" s="156"/>
      <c r="AK182" s="156"/>
      <c r="AL182" s="156"/>
    </row>
    <row r="183" spans="1:38" x14ac:dyDescent="0.25">
      <c r="U183" s="156"/>
      <c r="V183" s="156"/>
      <c r="W183" s="156"/>
      <c r="X183" s="156"/>
      <c r="Y183" s="156"/>
      <c r="Z183" s="156"/>
      <c r="AA183" s="156"/>
      <c r="AB183" s="156"/>
      <c r="AC183" s="156"/>
      <c r="AD183" s="156"/>
      <c r="AE183" s="156"/>
      <c r="AF183" s="156"/>
      <c r="AG183" s="156"/>
      <c r="AH183" s="156"/>
      <c r="AI183" s="156"/>
      <c r="AJ183" s="156"/>
      <c r="AK183" s="156"/>
      <c r="AL183" s="156"/>
    </row>
    <row r="184" spans="1:38" x14ac:dyDescent="0.25">
      <c r="U184" s="156"/>
      <c r="V184" s="156"/>
      <c r="W184" s="156"/>
      <c r="X184" s="156"/>
      <c r="Y184" s="156"/>
      <c r="Z184" s="156"/>
      <c r="AA184" s="156"/>
      <c r="AB184" s="156"/>
      <c r="AC184" s="156"/>
      <c r="AD184" s="156"/>
      <c r="AE184" s="156"/>
      <c r="AF184" s="156"/>
      <c r="AG184" s="156"/>
      <c r="AH184" s="156"/>
      <c r="AI184" s="156"/>
      <c r="AJ184" s="156"/>
      <c r="AK184" s="156"/>
      <c r="AL184" s="156"/>
    </row>
    <row r="185" spans="1:38" x14ac:dyDescent="0.25">
      <c r="U185" s="156"/>
      <c r="V185" s="156"/>
      <c r="W185" s="156"/>
      <c r="X185" s="156"/>
      <c r="Y185" s="156"/>
      <c r="Z185" s="156"/>
      <c r="AA185" s="156"/>
      <c r="AB185" s="156"/>
      <c r="AC185" s="156"/>
      <c r="AD185" s="156"/>
      <c r="AE185" s="156"/>
      <c r="AF185" s="156"/>
      <c r="AG185" s="156"/>
      <c r="AH185" s="156"/>
      <c r="AI185" s="156"/>
      <c r="AJ185" s="156"/>
      <c r="AK185" s="156"/>
      <c r="AL185" s="156"/>
    </row>
    <row r="186" spans="1:38" x14ac:dyDescent="0.25">
      <c r="U186" s="156"/>
      <c r="V186" s="156"/>
      <c r="W186" s="156"/>
      <c r="X186" s="156"/>
      <c r="Y186" s="156"/>
      <c r="Z186" s="156"/>
      <c r="AA186" s="156"/>
      <c r="AB186" s="156"/>
      <c r="AC186" s="156"/>
      <c r="AD186" s="156"/>
      <c r="AE186" s="156"/>
      <c r="AF186" s="156"/>
      <c r="AG186" s="156"/>
      <c r="AH186" s="156"/>
      <c r="AI186" s="156"/>
      <c r="AJ186" s="156"/>
      <c r="AK186" s="156"/>
      <c r="AL186" s="156"/>
    </row>
  </sheetData>
  <autoFilter ref="A4:AL174" xr:uid="{5432B897-44F0-4122-AA87-C9DAF8C98B4B}">
    <filterColumn colId="4">
      <filters>
        <filter val="45. Gobierno Territorial"/>
      </filters>
    </filterColumn>
    <filterColumn colId="19">
      <filters>
        <filter val="ICDE"/>
        <filter val="ICDE (Estampilla ProCultura)"/>
        <filter val="ICDE (Estampilla ProCultura) + SGP Cultura"/>
        <filter val="ICDE (Sobretasa Bomberil)"/>
        <filter val="ICDE (Tasa ProDeporte y recreación)"/>
        <filter val="ICDE + ICDL"/>
        <filter val="ICDE + ICDL + SGP LI"/>
        <filter val="ICLD"/>
        <filter val="ICLD + ICDE (Estampilla ProAnciano) + SGP LI + Otros (Transferencia Gobieno General)"/>
        <filter val="ICLD + OTROS (Imptos de Transporte por Oleoductos y Gasoductos)"/>
        <filter val="ICLD + SGP LI"/>
        <filter val="ICLG + SGP LI"/>
        <filter val="ICLI"/>
        <filter val="OTROS ( Impuestos de transporte por Oleoductos y Gasoductos)"/>
        <filter val="OTROS (Contribución sobre contratos de obra pública) + ICDE"/>
        <filter val="OTROS (Impuestos de Transporte por Oeoductos y Gasoductos)"/>
        <filter val="OTROS (Impuestos de Transporte por Oleoductos y Gasoductos)"/>
        <filter val="RF ICLD"/>
        <filter val="SGP Agua Potable + ICDE (Sobretasa de Solidaridad Servicios)"/>
        <filter val="SGP Alimentación Escolar"/>
        <filter val="SGP APSB"/>
        <filter val="SGP Cultura"/>
        <filter val="SGP Deporte"/>
        <filter val="SGP Deporte + ICDE N (Tasa ProDeporte y Recreación)"/>
        <filter val="SGP Educación"/>
        <filter val="SGP LI"/>
        <filter val="SGP LI + ICLD + OTROS (Impuestos de Transporte por Oleoductos y Gaseoductos)"/>
        <filter val="SGP LI + OTROS (Impuestos de Transporte por Oleoductos y Gasoductos)"/>
        <filter val="SGP SALUD"/>
        <filter val="SGP SALUD + OTROS (ADRES + Coljuegos)"/>
        <filter val="SGP SALUD + OTROS (ADRES + Coljuegos) + Departamento"/>
      </filters>
    </filterColumn>
    <filterColumn colId="20">
      <filters>
        <filter val="$ 1.096.800.000,00"/>
        <filter val="$ 1.253.000.000,00"/>
        <filter val="$ 1.377.708.894,00"/>
        <filter val="$ 1.536.298.430,76"/>
        <filter val="$ 1.695.000.000,00"/>
        <filter val="$ 10.000.000,00"/>
        <filter val="$ 100.000.000,00"/>
        <filter val="$ 105.000.000,00"/>
        <filter val="$ 110.000.000,00"/>
        <filter val="$ 115.500.000,00"/>
        <filter val="$ 12.000.000,00"/>
        <filter val="$ 121.000.000,00"/>
        <filter val="$ 137.500.000,00"/>
        <filter val="$ 14.000.000,00"/>
        <filter val="$ 14.150.000,00"/>
        <filter val="$ 140.000.000,00"/>
        <filter val="$ 15.000.000,00"/>
        <filter val="$ 16.000.000,00"/>
        <filter val="$ 16.500.000,00"/>
        <filter val="$ 165.000.000,00"/>
        <filter val="$ 172.939.430,00"/>
        <filter val="$ 181.500.000,00"/>
        <filter val="$ 182.600.000,00"/>
        <filter val="$ 190.000.000,00"/>
        <filter val="$ 2.578.000.000,00"/>
        <filter val="$ 20.000.000,00"/>
        <filter val="$ 204.043.007,00"/>
        <filter val="$ 21.000.000,00"/>
        <filter val="$ 240.000.000,00"/>
        <filter val="$ 25.000.000,00"/>
        <filter val="$ 257.871.659,00"/>
        <filter val="$ 258.173.941,00"/>
        <filter val="$ 27.000.000,00"/>
        <filter val="$ 28.000.000,00"/>
        <filter val="$ 28.551.381.242,00"/>
        <filter val="$ 30.000.000,00"/>
        <filter val="$ 30.250.000,00"/>
        <filter val="$ 300.000.000,00"/>
        <filter val="$ 31.500.000,00"/>
        <filter val="$ 31.900.000,00"/>
        <filter val="$ 33.000.000,00"/>
        <filter val="$ 35.000.000,00"/>
        <filter val="$ 38.500.000,00"/>
        <filter val="$ 380.000.000,00"/>
        <filter val="$ 381.382.230,00"/>
        <filter val="$ 390.500.000,00"/>
        <filter val="$ 4.000.000,00"/>
        <filter val="$ 4.044.941.604,93"/>
        <filter val="$ 4.307.390.956,16"/>
        <filter val="$ 40.000.000,00"/>
        <filter val="$ 40.500.000,00"/>
        <filter val="$ 40.600.000,00"/>
        <filter val="$ 421.036.015,00"/>
        <filter val="$ 44.000.000,00"/>
        <filter val="$ 442.514.623,00"/>
        <filter val="$ 45.000.000,00"/>
        <filter val="$ 450.000.000,00"/>
        <filter val="$ 474.948.724,00"/>
        <filter val="$ 480.500.000,00"/>
        <filter val="$ 49.500.000,00"/>
        <filter val="$ 5.000.000,00"/>
        <filter val="$ 5.000.000.000,00"/>
        <filter val="$ 50.000.000,00"/>
        <filter val="$ 500.000,00"/>
        <filter val="$ 500.000.000,00"/>
        <filter val="$ 510.000.000,00"/>
        <filter val="$ 52.000.000,00"/>
        <filter val="$ 52.342.142,00"/>
        <filter val="$ 55.000.000,00"/>
        <filter val="$ 550.000.000,00"/>
        <filter val="$ 6.000.000,00"/>
        <filter val="$ 6.300.862.501,00"/>
        <filter val="$ 6.500.000.000,00"/>
        <filter val="$ 60.000.000,00"/>
        <filter val="$ 64.000.000,00"/>
        <filter val="$ 66.227.012,00"/>
        <filter val="$ 7.000.000,00"/>
        <filter val="$ 71.500.000,00"/>
        <filter val="$ 8.000.000,00"/>
        <filter val="$ 80.000.000,00"/>
        <filter val="$ 95.000.000,00"/>
        <filter val="10.000.000,00"/>
        <filter val="23.000.000,00"/>
        <filter val="35.000.000,00"/>
        <filter val="40.000.000,00"/>
        <filter val="52.000.000,00"/>
      </filters>
    </filterColumn>
  </autoFilter>
  <mergeCells count="6">
    <mergeCell ref="V3:AL3"/>
    <mergeCell ref="H3:N3"/>
    <mergeCell ref="D3:G3"/>
    <mergeCell ref="B3:C3"/>
    <mergeCell ref="O3:R3"/>
    <mergeCell ref="S3:U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39A62AF0-EF84-4529-B14D-BE5CDED84C67}">
          <x14:formula1>
            <xm:f>Listas!$C$2:$C$8</xm:f>
          </x14:formula1>
          <xm:sqref>B57:B1048576 B5:B55</xm:sqref>
        </x14:dataValidation>
        <x14:dataValidation type="list" allowBlank="1" showInputMessage="1" showErrorMessage="1" xr:uid="{5BB3A731-53A6-4F92-8F2E-6A402E54A8E0}">
          <x14:formula1>
            <xm:f>Listas!$C$2:$C$9</xm:f>
          </x14:formula1>
          <xm:sqref>B56 C5:C1048576</xm:sqref>
        </x14:dataValidation>
        <x14:dataValidation type="list" allowBlank="1" showInputMessage="1" showErrorMessage="1" xr:uid="{93DB9EB2-94EA-4C5C-9AB2-AA8AA543E8F4}">
          <x14:formula1>
            <xm:f>Listas!$H$2:$H$3</xm:f>
          </x14:formula1>
          <xm:sqref>H175:H1048576</xm:sqref>
        </x14:dataValidation>
        <x14:dataValidation type="list" allowBlank="1" showInputMessage="1" showErrorMessage="1" xr:uid="{2AEA5B79-92FA-4826-9C97-0F080BA62E33}">
          <x14:formula1>
            <xm:f>Listas!$A$2:$A$6</xm:f>
          </x14:formula1>
          <xm:sqref>D175:D1048576</xm:sqref>
        </x14:dataValidation>
        <x14:dataValidation type="list" allowBlank="1" showInputMessage="1" showErrorMessage="1" xr:uid="{FDAF4E27-5AFD-4663-B394-8AE0454643D1}">
          <x14:formula1>
            <xm:f>Listas!$F$2:$F$18</xm:f>
          </x14:formula1>
          <xm:sqref>E175:E1048576</xm:sqref>
        </x14:dataValidation>
        <x14:dataValidation type="list" allowBlank="1" showInputMessage="1" showErrorMessage="1" xr:uid="{735D6823-EB55-401D-AFFF-1227C1752D03}">
          <x14:formula1>
            <xm:f>Listas!$D$2:$D$37</xm:f>
          </x14:formula1>
          <xm:sqref>R5:R1048576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B3315-4357-4D29-8C4B-947383F11C56}">
  <sheetPr>
    <pageSetUpPr fitToPage="1"/>
  </sheetPr>
  <dimension ref="A1:O64"/>
  <sheetViews>
    <sheetView workbookViewId="0">
      <pane ySplit="1" topLeftCell="A2" activePane="bottomLeft" state="frozen"/>
      <selection pane="bottomLeft" activeCell="A14" sqref="A14"/>
    </sheetView>
  </sheetViews>
  <sheetFormatPr baseColWidth="10" defaultRowHeight="13.5" x14ac:dyDescent="0.25"/>
  <cols>
    <col min="1" max="1" width="17.42578125" style="17" customWidth="1"/>
    <col min="2" max="8" width="9.7109375" style="18" customWidth="1"/>
    <col min="9" max="11" width="19.85546875" style="19" customWidth="1"/>
    <col min="12" max="12" width="32.28515625" style="17" customWidth="1"/>
    <col min="13" max="14" width="12.42578125" style="17" customWidth="1"/>
    <col min="15" max="15" width="20.85546875" style="17" customWidth="1"/>
    <col min="16" max="16384" width="11.42578125" style="17"/>
  </cols>
  <sheetData>
    <row r="1" spans="1:11" s="20" customFormat="1" ht="18" customHeight="1" x14ac:dyDescent="0.25">
      <c r="A1" s="333" t="s">
        <v>2150</v>
      </c>
      <c r="B1" s="334" t="s">
        <v>2172</v>
      </c>
      <c r="C1" s="335" t="s">
        <v>2171</v>
      </c>
      <c r="D1" s="336" t="s">
        <v>2173</v>
      </c>
      <c r="E1" s="337" t="s">
        <v>2188</v>
      </c>
      <c r="F1" s="338" t="s">
        <v>2152</v>
      </c>
      <c r="G1" s="338" t="s">
        <v>2153</v>
      </c>
      <c r="H1" s="339" t="s">
        <v>2174</v>
      </c>
      <c r="I1" s="340" t="s">
        <v>2149</v>
      </c>
      <c r="J1" s="341" t="s">
        <v>2175</v>
      </c>
      <c r="K1" s="342" t="s">
        <v>149</v>
      </c>
    </row>
    <row r="2" spans="1:11" s="20" customFormat="1" x14ac:dyDescent="0.25">
      <c r="A2" s="343" t="s">
        <v>6</v>
      </c>
      <c r="B2" s="344">
        <f>SUM(B3:B5)</f>
        <v>11</v>
      </c>
      <c r="C2" s="344">
        <f t="shared" ref="C2:K2" si="0">SUM(C3:C5)</f>
        <v>0</v>
      </c>
      <c r="D2" s="344">
        <f>SUM(D3:D5)</f>
        <v>11</v>
      </c>
      <c r="E2" s="344">
        <f t="shared" si="0"/>
        <v>0</v>
      </c>
      <c r="F2" s="344">
        <f t="shared" si="0"/>
        <v>12</v>
      </c>
      <c r="G2" s="344">
        <f t="shared" si="0"/>
        <v>4</v>
      </c>
      <c r="H2" s="344">
        <f t="shared" si="0"/>
        <v>16</v>
      </c>
      <c r="I2" s="344">
        <f>SUM(I3:I5)</f>
        <v>1237863027</v>
      </c>
      <c r="J2" s="344">
        <f t="shared" si="0"/>
        <v>0</v>
      </c>
      <c r="K2" s="344">
        <f t="shared" si="0"/>
        <v>1237863027</v>
      </c>
    </row>
    <row r="3" spans="1:11" x14ac:dyDescent="0.25">
      <c r="A3" s="345" t="s">
        <v>291</v>
      </c>
      <c r="B3" s="346">
        <v>6</v>
      </c>
      <c r="C3" s="346">
        <v>0</v>
      </c>
      <c r="D3" s="346">
        <f>B3+C3</f>
        <v>6</v>
      </c>
      <c r="E3" s="347">
        <v>0</v>
      </c>
      <c r="F3" s="346">
        <v>7</v>
      </c>
      <c r="G3" s="346">
        <v>3</v>
      </c>
      <c r="H3" s="346">
        <f>F3+G3</f>
        <v>10</v>
      </c>
      <c r="I3" s="348">
        <v>566227012</v>
      </c>
      <c r="J3" s="348">
        <v>0</v>
      </c>
      <c r="K3" s="348">
        <f>I3+J3</f>
        <v>566227012</v>
      </c>
    </row>
    <row r="4" spans="1:11" x14ac:dyDescent="0.25">
      <c r="A4" s="345" t="s">
        <v>2157</v>
      </c>
      <c r="B4" s="346">
        <v>0</v>
      </c>
      <c r="C4" s="346">
        <v>0</v>
      </c>
      <c r="D4" s="346">
        <f>B4+C4</f>
        <v>0</v>
      </c>
      <c r="E4" s="347">
        <v>0</v>
      </c>
      <c r="F4" s="346">
        <v>0</v>
      </c>
      <c r="G4" s="346">
        <v>1</v>
      </c>
      <c r="H4" s="346">
        <f>F4+G4</f>
        <v>1</v>
      </c>
      <c r="I4" s="348">
        <v>0</v>
      </c>
      <c r="J4" s="348">
        <v>0</v>
      </c>
      <c r="K4" s="348">
        <f>I4+J4</f>
        <v>0</v>
      </c>
    </row>
    <row r="5" spans="1:11" x14ac:dyDescent="0.25">
      <c r="A5" s="345" t="s">
        <v>2148</v>
      </c>
      <c r="B5" s="346">
        <v>5</v>
      </c>
      <c r="C5" s="346">
        <v>0</v>
      </c>
      <c r="D5" s="346">
        <f>B5+C5</f>
        <v>5</v>
      </c>
      <c r="E5" s="347">
        <v>0</v>
      </c>
      <c r="F5" s="346">
        <v>5</v>
      </c>
      <c r="G5" s="346">
        <v>0</v>
      </c>
      <c r="H5" s="346">
        <f>F5+G5</f>
        <v>5</v>
      </c>
      <c r="I5" s="348">
        <v>671636015</v>
      </c>
      <c r="J5" s="348">
        <v>0</v>
      </c>
      <c r="K5" s="348">
        <f>I5+J5</f>
        <v>671636015</v>
      </c>
    </row>
    <row r="6" spans="1:11" x14ac:dyDescent="0.25">
      <c r="A6" s="343" t="s">
        <v>2151</v>
      </c>
      <c r="B6" s="344">
        <f>SUM(B7:B16)</f>
        <v>53</v>
      </c>
      <c r="C6" s="344">
        <f t="shared" ref="C6:G6" si="1">SUM(C7:C16)</f>
        <v>1</v>
      </c>
      <c r="D6" s="344">
        <f>SUM(D7:D16)</f>
        <v>54</v>
      </c>
      <c r="E6" s="344">
        <f t="shared" si="1"/>
        <v>4</v>
      </c>
      <c r="F6" s="344">
        <f>SUM(F7:F16)</f>
        <v>63</v>
      </c>
      <c r="G6" s="344">
        <f t="shared" si="1"/>
        <v>18</v>
      </c>
      <c r="H6" s="344">
        <f>SUM(H7:H16)</f>
        <v>81</v>
      </c>
      <c r="I6" s="349">
        <f>SUM(I7:I16)</f>
        <v>35657584461</v>
      </c>
      <c r="J6" s="349">
        <f>SUM(J7:J16)</f>
        <v>5000000000</v>
      </c>
      <c r="K6" s="349">
        <f>SUM(K7:K16)</f>
        <v>40657584461</v>
      </c>
    </row>
    <row r="7" spans="1:11" x14ac:dyDescent="0.25">
      <c r="A7" s="345" t="s">
        <v>2154</v>
      </c>
      <c r="B7" s="346">
        <v>5</v>
      </c>
      <c r="C7" s="346">
        <v>0</v>
      </c>
      <c r="D7" s="346">
        <f t="shared" ref="D7:D16" si="2">B7+C7</f>
        <v>5</v>
      </c>
      <c r="E7" s="347">
        <v>0</v>
      </c>
      <c r="F7" s="346">
        <v>7</v>
      </c>
      <c r="G7" s="346">
        <v>2</v>
      </c>
      <c r="H7" s="346">
        <f t="shared" ref="H7:H16" si="3">F7+G7</f>
        <v>9</v>
      </c>
      <c r="I7" s="348">
        <v>1206948724</v>
      </c>
      <c r="J7" s="348">
        <v>0</v>
      </c>
      <c r="K7" s="348">
        <f>I7+J7</f>
        <v>1206948724</v>
      </c>
    </row>
    <row r="8" spans="1:11" x14ac:dyDescent="0.25">
      <c r="A8" s="345" t="s">
        <v>2155</v>
      </c>
      <c r="B8" s="346">
        <v>18</v>
      </c>
      <c r="C8" s="346">
        <v>0</v>
      </c>
      <c r="D8" s="346">
        <f t="shared" si="2"/>
        <v>18</v>
      </c>
      <c r="E8" s="347">
        <v>1</v>
      </c>
      <c r="F8" s="346">
        <v>19</v>
      </c>
      <c r="G8" s="346">
        <v>1</v>
      </c>
      <c r="H8" s="346">
        <f t="shared" si="3"/>
        <v>20</v>
      </c>
      <c r="I8" s="348">
        <v>29875144613</v>
      </c>
      <c r="J8" s="348">
        <v>0</v>
      </c>
      <c r="K8" s="348">
        <f t="shared" ref="K8:K16" si="4">I8+J8</f>
        <v>29875144613</v>
      </c>
    </row>
    <row r="9" spans="1:11" x14ac:dyDescent="0.25">
      <c r="A9" s="345" t="s">
        <v>276</v>
      </c>
      <c r="B9" s="346">
        <v>6</v>
      </c>
      <c r="C9" s="346">
        <v>1</v>
      </c>
      <c r="D9" s="346">
        <f t="shared" si="2"/>
        <v>7</v>
      </c>
      <c r="E9" s="347">
        <v>1</v>
      </c>
      <c r="F9" s="346">
        <v>8</v>
      </c>
      <c r="G9" s="346">
        <v>7</v>
      </c>
      <c r="H9" s="346">
        <f t="shared" si="3"/>
        <v>15</v>
      </c>
      <c r="I9" s="348">
        <v>2069091124</v>
      </c>
      <c r="J9" s="350">
        <v>5000000000</v>
      </c>
      <c r="K9" s="348">
        <f t="shared" si="4"/>
        <v>7069091124</v>
      </c>
    </row>
    <row r="10" spans="1:11" x14ac:dyDescent="0.25">
      <c r="A10" s="345" t="s">
        <v>281</v>
      </c>
      <c r="B10" s="346">
        <v>3</v>
      </c>
      <c r="C10" s="346">
        <v>0</v>
      </c>
      <c r="D10" s="346">
        <f t="shared" si="2"/>
        <v>3</v>
      </c>
      <c r="E10" s="347">
        <v>0</v>
      </c>
      <c r="F10" s="346">
        <v>3</v>
      </c>
      <c r="G10" s="346">
        <v>0</v>
      </c>
      <c r="H10" s="346">
        <f t="shared" si="3"/>
        <v>3</v>
      </c>
      <c r="I10" s="348">
        <v>94000000</v>
      </c>
      <c r="J10" s="348">
        <v>0</v>
      </c>
      <c r="K10" s="348">
        <f t="shared" si="4"/>
        <v>94000000</v>
      </c>
    </row>
    <row r="11" spans="1:11" x14ac:dyDescent="0.25">
      <c r="A11" s="345" t="s">
        <v>2156</v>
      </c>
      <c r="B11" s="346">
        <v>4</v>
      </c>
      <c r="C11" s="346">
        <v>0</v>
      </c>
      <c r="D11" s="346">
        <f t="shared" si="2"/>
        <v>4</v>
      </c>
      <c r="E11" s="347">
        <v>0</v>
      </c>
      <c r="F11" s="346">
        <v>5</v>
      </c>
      <c r="G11" s="346">
        <v>3</v>
      </c>
      <c r="H11" s="346">
        <f t="shared" si="3"/>
        <v>8</v>
      </c>
      <c r="I11" s="348">
        <v>216000000</v>
      </c>
      <c r="J11" s="348">
        <v>0</v>
      </c>
      <c r="K11" s="348">
        <f t="shared" si="4"/>
        <v>216000000</v>
      </c>
    </row>
    <row r="12" spans="1:11" x14ac:dyDescent="0.25">
      <c r="A12" s="345" t="s">
        <v>2157</v>
      </c>
      <c r="B12" s="346">
        <v>2</v>
      </c>
      <c r="C12" s="346">
        <v>0</v>
      </c>
      <c r="D12" s="346">
        <f t="shared" si="2"/>
        <v>2</v>
      </c>
      <c r="E12" s="347">
        <v>1</v>
      </c>
      <c r="F12" s="346">
        <v>3</v>
      </c>
      <c r="G12" s="346">
        <v>1</v>
      </c>
      <c r="H12" s="346">
        <f t="shared" si="3"/>
        <v>4</v>
      </c>
      <c r="I12" s="348">
        <v>81900000</v>
      </c>
      <c r="J12" s="348">
        <v>0</v>
      </c>
      <c r="K12" s="348">
        <f t="shared" si="4"/>
        <v>81900000</v>
      </c>
    </row>
    <row r="13" spans="1:11" x14ac:dyDescent="0.25">
      <c r="A13" s="345" t="s">
        <v>296</v>
      </c>
      <c r="B13" s="346">
        <v>9</v>
      </c>
      <c r="C13" s="346">
        <v>0</v>
      </c>
      <c r="D13" s="346">
        <f t="shared" si="2"/>
        <v>9</v>
      </c>
      <c r="E13" s="347">
        <v>1</v>
      </c>
      <c r="F13" s="346">
        <v>10</v>
      </c>
      <c r="G13" s="346">
        <v>3</v>
      </c>
      <c r="H13" s="346">
        <f t="shared" si="3"/>
        <v>13</v>
      </c>
      <c r="I13" s="348">
        <v>182500000</v>
      </c>
      <c r="J13" s="348">
        <v>0</v>
      </c>
      <c r="K13" s="348">
        <f t="shared" si="4"/>
        <v>182500000</v>
      </c>
    </row>
    <row r="14" spans="1:11" x14ac:dyDescent="0.25">
      <c r="A14" s="345" t="s">
        <v>2158</v>
      </c>
      <c r="B14" s="346">
        <v>0</v>
      </c>
      <c r="C14" s="346">
        <v>0</v>
      </c>
      <c r="D14" s="346">
        <f t="shared" si="2"/>
        <v>0</v>
      </c>
      <c r="E14" s="347">
        <v>0</v>
      </c>
      <c r="F14" s="346">
        <v>1</v>
      </c>
      <c r="G14" s="346">
        <v>0</v>
      </c>
      <c r="H14" s="346">
        <f t="shared" si="3"/>
        <v>1</v>
      </c>
      <c r="I14" s="348">
        <v>0</v>
      </c>
      <c r="J14" s="348">
        <v>0</v>
      </c>
      <c r="K14" s="348">
        <f t="shared" si="4"/>
        <v>0</v>
      </c>
    </row>
    <row r="15" spans="1:11" x14ac:dyDescent="0.25">
      <c r="A15" s="345" t="s">
        <v>2159</v>
      </c>
      <c r="B15" s="346">
        <v>3</v>
      </c>
      <c r="C15" s="346">
        <v>0</v>
      </c>
      <c r="D15" s="346">
        <f t="shared" si="2"/>
        <v>3</v>
      </c>
      <c r="E15" s="347">
        <v>0</v>
      </c>
      <c r="F15" s="346">
        <v>3</v>
      </c>
      <c r="G15" s="346">
        <v>1</v>
      </c>
      <c r="H15" s="346">
        <f t="shared" si="3"/>
        <v>4</v>
      </c>
      <c r="I15" s="348">
        <v>1765000000</v>
      </c>
      <c r="J15" s="348">
        <v>0</v>
      </c>
      <c r="K15" s="348">
        <f t="shared" si="4"/>
        <v>1765000000</v>
      </c>
    </row>
    <row r="16" spans="1:11" x14ac:dyDescent="0.25">
      <c r="A16" s="345" t="s">
        <v>2160</v>
      </c>
      <c r="B16" s="346">
        <v>3</v>
      </c>
      <c r="C16" s="346">
        <v>0</v>
      </c>
      <c r="D16" s="346">
        <f t="shared" si="2"/>
        <v>3</v>
      </c>
      <c r="E16" s="347">
        <v>0</v>
      </c>
      <c r="F16" s="346">
        <v>4</v>
      </c>
      <c r="G16" s="346">
        <v>0</v>
      </c>
      <c r="H16" s="346">
        <f t="shared" si="3"/>
        <v>4</v>
      </c>
      <c r="I16" s="348">
        <v>167000000</v>
      </c>
      <c r="J16" s="348">
        <v>0</v>
      </c>
      <c r="K16" s="348">
        <f t="shared" si="4"/>
        <v>167000000</v>
      </c>
    </row>
    <row r="17" spans="1:11" s="20" customFormat="1" x14ac:dyDescent="0.25">
      <c r="A17" s="343" t="s">
        <v>2161</v>
      </c>
      <c r="B17" s="344">
        <f>B18</f>
        <v>1</v>
      </c>
      <c r="C17" s="344">
        <f>C18</f>
        <v>0</v>
      </c>
      <c r="D17" s="344">
        <f>D18</f>
        <v>1</v>
      </c>
      <c r="E17" s="344">
        <f>E18</f>
        <v>0</v>
      </c>
      <c r="F17" s="344">
        <f t="shared" ref="F17:H17" si="5">F18</f>
        <v>1</v>
      </c>
      <c r="G17" s="344">
        <f t="shared" si="5"/>
        <v>6</v>
      </c>
      <c r="H17" s="344">
        <f t="shared" si="5"/>
        <v>7</v>
      </c>
      <c r="I17" s="349">
        <f>I18</f>
        <v>50000000</v>
      </c>
      <c r="J17" s="349">
        <f>J18</f>
        <v>0</v>
      </c>
      <c r="K17" s="349">
        <f>K18</f>
        <v>50000000</v>
      </c>
    </row>
    <row r="18" spans="1:11" x14ac:dyDescent="0.25">
      <c r="A18" s="345" t="s">
        <v>285</v>
      </c>
      <c r="B18" s="346">
        <v>1</v>
      </c>
      <c r="C18" s="346">
        <v>0</v>
      </c>
      <c r="D18" s="346">
        <f>B18+C18</f>
        <v>1</v>
      </c>
      <c r="E18" s="347">
        <v>0</v>
      </c>
      <c r="F18" s="346">
        <v>1</v>
      </c>
      <c r="G18" s="346">
        <v>6</v>
      </c>
      <c r="H18" s="346">
        <f>F18+G18</f>
        <v>7</v>
      </c>
      <c r="I18" s="348">
        <v>50000000</v>
      </c>
      <c r="J18" s="348">
        <v>0</v>
      </c>
      <c r="K18" s="348">
        <f>I18+J18</f>
        <v>50000000</v>
      </c>
    </row>
    <row r="19" spans="1:11" x14ac:dyDescent="0.25">
      <c r="A19" s="343" t="s">
        <v>2162</v>
      </c>
      <c r="B19" s="344">
        <f>SUM(B20:B25)</f>
        <v>45</v>
      </c>
      <c r="C19" s="344">
        <f t="shared" ref="C19:K19" si="6">SUM(C20:C25)</f>
        <v>0</v>
      </c>
      <c r="D19" s="344">
        <f>SUM(D20:D25)</f>
        <v>45</v>
      </c>
      <c r="E19" s="344">
        <f t="shared" si="6"/>
        <v>1</v>
      </c>
      <c r="F19" s="344">
        <f t="shared" si="6"/>
        <v>52</v>
      </c>
      <c r="G19" s="344">
        <f t="shared" si="6"/>
        <v>16</v>
      </c>
      <c r="H19" s="344">
        <f t="shared" si="6"/>
        <v>68</v>
      </c>
      <c r="I19" s="344">
        <f>SUM(I20:I25)</f>
        <v>3318999772</v>
      </c>
      <c r="J19" s="344">
        <f t="shared" si="6"/>
        <v>0</v>
      </c>
      <c r="K19" s="344">
        <f t="shared" si="6"/>
        <v>3318999772</v>
      </c>
    </row>
    <row r="20" spans="1:11" x14ac:dyDescent="0.25">
      <c r="A20" s="345" t="s">
        <v>2165</v>
      </c>
      <c r="B20" s="346">
        <v>0</v>
      </c>
      <c r="C20" s="346">
        <v>0</v>
      </c>
      <c r="D20" s="346">
        <f t="shared" ref="D20:D25" si="7">B20+C20</f>
        <v>0</v>
      </c>
      <c r="E20" s="347">
        <v>0</v>
      </c>
      <c r="F20" s="346">
        <v>1</v>
      </c>
      <c r="G20" s="346">
        <v>0</v>
      </c>
      <c r="H20" s="346">
        <f t="shared" ref="H20:H25" si="8">F20+G20</f>
        <v>1</v>
      </c>
      <c r="I20" s="348">
        <v>0</v>
      </c>
      <c r="J20" s="348">
        <v>0</v>
      </c>
      <c r="K20" s="348">
        <f>I20+J20</f>
        <v>0</v>
      </c>
    </row>
    <row r="21" spans="1:11" x14ac:dyDescent="0.25">
      <c r="A21" s="345" t="s">
        <v>2163</v>
      </c>
      <c r="B21" s="346">
        <v>3</v>
      </c>
      <c r="C21" s="346">
        <v>0</v>
      </c>
      <c r="D21" s="346">
        <f t="shared" si="7"/>
        <v>3</v>
      </c>
      <c r="E21" s="347">
        <v>0</v>
      </c>
      <c r="F21" s="346">
        <v>4</v>
      </c>
      <c r="G21" s="346">
        <v>3</v>
      </c>
      <c r="H21" s="346">
        <f t="shared" si="8"/>
        <v>7</v>
      </c>
      <c r="I21" s="348">
        <v>641500000</v>
      </c>
      <c r="J21" s="348">
        <v>0</v>
      </c>
      <c r="K21" s="348">
        <f t="shared" ref="K21:K40" si="9">I21+J21</f>
        <v>641500000</v>
      </c>
    </row>
    <row r="22" spans="1:11" x14ac:dyDescent="0.25">
      <c r="A22" s="345" t="s">
        <v>2166</v>
      </c>
      <c r="B22" s="346">
        <v>0</v>
      </c>
      <c r="C22" s="346">
        <v>0</v>
      </c>
      <c r="D22" s="346">
        <f t="shared" si="7"/>
        <v>0</v>
      </c>
      <c r="E22" s="347">
        <v>0</v>
      </c>
      <c r="F22" s="346">
        <v>0</v>
      </c>
      <c r="G22" s="346">
        <v>1</v>
      </c>
      <c r="H22" s="346">
        <f t="shared" si="8"/>
        <v>1</v>
      </c>
      <c r="I22" s="348">
        <v>0</v>
      </c>
      <c r="J22" s="348">
        <v>0</v>
      </c>
      <c r="K22" s="348">
        <f t="shared" ref="K22" si="10">I22+J22</f>
        <v>0</v>
      </c>
    </row>
    <row r="23" spans="1:11" x14ac:dyDescent="0.25">
      <c r="A23" s="345" t="s">
        <v>2168</v>
      </c>
      <c r="B23" s="346">
        <v>1</v>
      </c>
      <c r="C23" s="346">
        <v>0</v>
      </c>
      <c r="D23" s="346">
        <f t="shared" si="7"/>
        <v>1</v>
      </c>
      <c r="E23" s="347">
        <v>0</v>
      </c>
      <c r="F23" s="346">
        <v>1</v>
      </c>
      <c r="G23" s="346">
        <v>0</v>
      </c>
      <c r="H23" s="346">
        <f t="shared" si="8"/>
        <v>1</v>
      </c>
      <c r="I23" s="348">
        <v>100000000</v>
      </c>
      <c r="J23" s="348">
        <v>0</v>
      </c>
      <c r="K23" s="348">
        <f t="shared" si="9"/>
        <v>100000000</v>
      </c>
    </row>
    <row r="24" spans="1:11" x14ac:dyDescent="0.25">
      <c r="A24" s="345" t="s">
        <v>2159</v>
      </c>
      <c r="B24" s="346">
        <v>26</v>
      </c>
      <c r="C24" s="346">
        <v>0</v>
      </c>
      <c r="D24" s="346">
        <f t="shared" si="7"/>
        <v>26</v>
      </c>
      <c r="E24" s="347">
        <v>0</v>
      </c>
      <c r="F24" s="346">
        <v>30</v>
      </c>
      <c r="G24" s="346">
        <v>6</v>
      </c>
      <c r="H24" s="346">
        <f t="shared" si="8"/>
        <v>36</v>
      </c>
      <c r="I24" s="348">
        <v>632000000</v>
      </c>
      <c r="J24" s="348">
        <v>0</v>
      </c>
      <c r="K24" s="348">
        <f t="shared" si="9"/>
        <v>632000000</v>
      </c>
    </row>
    <row r="25" spans="1:11" x14ac:dyDescent="0.25">
      <c r="A25" s="345" t="s">
        <v>2160</v>
      </c>
      <c r="B25" s="346">
        <v>15</v>
      </c>
      <c r="C25" s="346">
        <v>0</v>
      </c>
      <c r="D25" s="346">
        <f t="shared" si="7"/>
        <v>15</v>
      </c>
      <c r="E25" s="347">
        <v>1</v>
      </c>
      <c r="F25" s="346">
        <v>16</v>
      </c>
      <c r="G25" s="346">
        <v>6</v>
      </c>
      <c r="H25" s="346">
        <f t="shared" si="8"/>
        <v>22</v>
      </c>
      <c r="I25" s="348">
        <v>1945499772</v>
      </c>
      <c r="J25" s="348">
        <v>0</v>
      </c>
      <c r="K25" s="348">
        <f t="shared" si="9"/>
        <v>1945499772</v>
      </c>
    </row>
    <row r="26" spans="1:11" x14ac:dyDescent="0.25">
      <c r="A26" s="343" t="s">
        <v>2164</v>
      </c>
      <c r="B26" s="344">
        <f>SUM(B27:B40)</f>
        <v>29</v>
      </c>
      <c r="C26" s="344">
        <f t="shared" ref="C26:K26" si="11">SUM(C27:C40)</f>
        <v>4</v>
      </c>
      <c r="D26" s="344">
        <f>SUM(D27:D40)</f>
        <v>33</v>
      </c>
      <c r="E26" s="344">
        <f t="shared" si="11"/>
        <v>18</v>
      </c>
      <c r="F26" s="344">
        <f t="shared" si="11"/>
        <v>64</v>
      </c>
      <c r="G26" s="344">
        <f t="shared" si="11"/>
        <v>13</v>
      </c>
      <c r="H26" s="344">
        <f t="shared" si="11"/>
        <v>77</v>
      </c>
      <c r="I26" s="344">
        <f>SUM(I27:I40)</f>
        <v>14284671659</v>
      </c>
      <c r="J26" s="344">
        <f t="shared" si="11"/>
        <v>24541826053.93</v>
      </c>
      <c r="K26" s="344">
        <f t="shared" si="11"/>
        <v>38826497712.93</v>
      </c>
    </row>
    <row r="27" spans="1:11" x14ac:dyDescent="0.25">
      <c r="A27" s="345" t="s">
        <v>2165</v>
      </c>
      <c r="B27" s="346">
        <v>2</v>
      </c>
      <c r="C27" s="346">
        <v>0</v>
      </c>
      <c r="D27" s="346">
        <f t="shared" ref="D27:D40" si="12">B27+C27</f>
        <v>2</v>
      </c>
      <c r="E27" s="347">
        <v>0</v>
      </c>
      <c r="F27" s="346">
        <v>3</v>
      </c>
      <c r="G27" s="346">
        <v>1</v>
      </c>
      <c r="H27" s="346">
        <f t="shared" ref="H27:H40" si="13">F27+G27</f>
        <v>4</v>
      </c>
      <c r="I27" s="348">
        <v>84000000</v>
      </c>
      <c r="J27" s="348">
        <v>0</v>
      </c>
      <c r="K27" s="348">
        <f t="shared" si="9"/>
        <v>84000000</v>
      </c>
    </row>
    <row r="28" spans="1:11" x14ac:dyDescent="0.25">
      <c r="A28" s="345" t="s">
        <v>2163</v>
      </c>
      <c r="B28" s="346">
        <v>0</v>
      </c>
      <c r="C28" s="346">
        <v>0</v>
      </c>
      <c r="D28" s="346">
        <f t="shared" si="12"/>
        <v>0</v>
      </c>
      <c r="E28" s="347">
        <v>1</v>
      </c>
      <c r="F28" s="346">
        <v>1</v>
      </c>
      <c r="G28" s="346">
        <v>0</v>
      </c>
      <c r="H28" s="346">
        <f t="shared" si="13"/>
        <v>1</v>
      </c>
      <c r="I28" s="348">
        <v>0</v>
      </c>
      <c r="J28" s="348">
        <v>0</v>
      </c>
      <c r="K28" s="348">
        <f t="shared" si="9"/>
        <v>0</v>
      </c>
    </row>
    <row r="29" spans="1:11" x14ac:dyDescent="0.25">
      <c r="A29" s="351" t="s">
        <v>2154</v>
      </c>
      <c r="B29" s="352">
        <v>0</v>
      </c>
      <c r="C29" s="352">
        <v>1</v>
      </c>
      <c r="D29" s="352">
        <f t="shared" si="12"/>
        <v>1</v>
      </c>
      <c r="E29" s="347">
        <v>0</v>
      </c>
      <c r="F29" s="352">
        <v>2</v>
      </c>
      <c r="G29" s="352">
        <v>0</v>
      </c>
      <c r="H29" s="352">
        <f t="shared" si="13"/>
        <v>2</v>
      </c>
      <c r="I29" s="350">
        <v>0</v>
      </c>
      <c r="J29" s="350">
        <v>1536298430.76</v>
      </c>
      <c r="K29" s="350">
        <f t="shared" si="9"/>
        <v>1536298430.76</v>
      </c>
    </row>
    <row r="30" spans="1:11" x14ac:dyDescent="0.25">
      <c r="A30" s="345" t="s">
        <v>2155</v>
      </c>
      <c r="B30" s="346">
        <v>0</v>
      </c>
      <c r="C30" s="346">
        <v>0</v>
      </c>
      <c r="D30" s="346">
        <f t="shared" si="12"/>
        <v>0</v>
      </c>
      <c r="E30" s="347">
        <v>1</v>
      </c>
      <c r="F30" s="346">
        <v>1</v>
      </c>
      <c r="G30" s="346">
        <v>0</v>
      </c>
      <c r="H30" s="346">
        <f t="shared" si="13"/>
        <v>1</v>
      </c>
      <c r="I30" s="348">
        <v>0</v>
      </c>
      <c r="J30" s="348">
        <v>0</v>
      </c>
      <c r="K30" s="348">
        <f t="shared" si="9"/>
        <v>0</v>
      </c>
    </row>
    <row r="31" spans="1:11" x14ac:dyDescent="0.25">
      <c r="A31" s="345" t="s">
        <v>2166</v>
      </c>
      <c r="B31" s="346">
        <v>1</v>
      </c>
      <c r="C31" s="346">
        <v>0</v>
      </c>
      <c r="D31" s="346">
        <f t="shared" si="12"/>
        <v>1</v>
      </c>
      <c r="E31" s="347">
        <v>2</v>
      </c>
      <c r="F31" s="346">
        <v>3</v>
      </c>
      <c r="G31" s="346">
        <v>0</v>
      </c>
      <c r="H31" s="346">
        <f t="shared" si="13"/>
        <v>3</v>
      </c>
      <c r="I31" s="348">
        <v>6500000000</v>
      </c>
      <c r="J31" s="348">
        <v>0</v>
      </c>
      <c r="K31" s="348">
        <f t="shared" si="9"/>
        <v>6500000000</v>
      </c>
    </row>
    <row r="32" spans="1:11" x14ac:dyDescent="0.25">
      <c r="A32" s="345" t="s">
        <v>276</v>
      </c>
      <c r="B32" s="346">
        <v>1</v>
      </c>
      <c r="C32" s="346">
        <v>0</v>
      </c>
      <c r="D32" s="346">
        <f t="shared" si="12"/>
        <v>1</v>
      </c>
      <c r="E32" s="347">
        <v>1</v>
      </c>
      <c r="F32" s="346">
        <v>2</v>
      </c>
      <c r="G32" s="346">
        <v>0</v>
      </c>
      <c r="H32" s="346">
        <f t="shared" si="13"/>
        <v>2</v>
      </c>
      <c r="I32" s="348">
        <v>15000000</v>
      </c>
      <c r="J32" s="348"/>
      <c r="K32" s="348">
        <f t="shared" si="9"/>
        <v>15000000</v>
      </c>
    </row>
    <row r="33" spans="1:15" x14ac:dyDescent="0.25">
      <c r="A33" s="345" t="s">
        <v>285</v>
      </c>
      <c r="B33" s="346">
        <v>1</v>
      </c>
      <c r="C33" s="346">
        <v>0</v>
      </c>
      <c r="D33" s="346">
        <f t="shared" si="12"/>
        <v>1</v>
      </c>
      <c r="E33" s="347">
        <v>5</v>
      </c>
      <c r="F33" s="346">
        <v>9</v>
      </c>
      <c r="G33" s="346">
        <v>2</v>
      </c>
      <c r="H33" s="346">
        <f t="shared" si="13"/>
        <v>11</v>
      </c>
      <c r="I33" s="348">
        <v>1253000000</v>
      </c>
      <c r="J33" s="348">
        <v>0</v>
      </c>
      <c r="K33" s="348">
        <f t="shared" si="9"/>
        <v>1253000000</v>
      </c>
    </row>
    <row r="34" spans="1:15" x14ac:dyDescent="0.25">
      <c r="A34" s="345" t="s">
        <v>2156</v>
      </c>
      <c r="B34" s="346">
        <v>0</v>
      </c>
      <c r="C34" s="346">
        <v>0</v>
      </c>
      <c r="D34" s="346">
        <f t="shared" si="12"/>
        <v>0</v>
      </c>
      <c r="E34" s="347">
        <v>0</v>
      </c>
      <c r="F34" s="346">
        <v>0</v>
      </c>
      <c r="G34" s="346">
        <v>1</v>
      </c>
      <c r="H34" s="346">
        <f t="shared" si="13"/>
        <v>1</v>
      </c>
      <c r="I34" s="348">
        <v>0</v>
      </c>
      <c r="J34" s="348">
        <v>0</v>
      </c>
      <c r="K34" s="348">
        <f t="shared" si="9"/>
        <v>0</v>
      </c>
    </row>
    <row r="35" spans="1:15" x14ac:dyDescent="0.25">
      <c r="A35" s="345" t="s">
        <v>2167</v>
      </c>
      <c r="B35" s="346">
        <v>1</v>
      </c>
      <c r="C35" s="346">
        <v>0</v>
      </c>
      <c r="D35" s="346">
        <f t="shared" si="12"/>
        <v>1</v>
      </c>
      <c r="E35" s="347">
        <v>0</v>
      </c>
      <c r="F35" s="346">
        <v>1</v>
      </c>
      <c r="G35" s="346">
        <v>0</v>
      </c>
      <c r="H35" s="346">
        <f t="shared" si="13"/>
        <v>1</v>
      </c>
      <c r="I35" s="348">
        <v>31500000</v>
      </c>
      <c r="J35" s="348">
        <v>0</v>
      </c>
      <c r="K35" s="348">
        <f t="shared" si="9"/>
        <v>31500000</v>
      </c>
    </row>
    <row r="36" spans="1:15" x14ac:dyDescent="0.25">
      <c r="A36" s="345" t="s">
        <v>2157</v>
      </c>
      <c r="B36" s="346">
        <v>0</v>
      </c>
      <c r="C36" s="346">
        <v>0</v>
      </c>
      <c r="D36" s="346">
        <f t="shared" si="12"/>
        <v>0</v>
      </c>
      <c r="E36" s="347">
        <v>0</v>
      </c>
      <c r="F36" s="346">
        <v>1</v>
      </c>
      <c r="G36" s="346">
        <v>0</v>
      </c>
      <c r="H36" s="346">
        <f t="shared" si="13"/>
        <v>1</v>
      </c>
      <c r="I36" s="348">
        <v>0</v>
      </c>
      <c r="J36" s="348">
        <v>0</v>
      </c>
      <c r="K36" s="348">
        <f t="shared" si="9"/>
        <v>0</v>
      </c>
    </row>
    <row r="37" spans="1:15" x14ac:dyDescent="0.25">
      <c r="A37" s="345" t="s">
        <v>2168</v>
      </c>
      <c r="B37" s="346">
        <v>11</v>
      </c>
      <c r="C37" s="346">
        <v>2</v>
      </c>
      <c r="D37" s="346">
        <f t="shared" si="12"/>
        <v>13</v>
      </c>
      <c r="E37" s="347">
        <v>2</v>
      </c>
      <c r="F37" s="346">
        <v>20</v>
      </c>
      <c r="G37" s="346">
        <v>4</v>
      </c>
      <c r="H37" s="346">
        <f t="shared" si="13"/>
        <v>24</v>
      </c>
      <c r="I37" s="348">
        <v>3513871659</v>
      </c>
      <c r="J37" s="350">
        <v>16704665122.17</v>
      </c>
      <c r="K37" s="348">
        <f t="shared" si="9"/>
        <v>20218536781.169998</v>
      </c>
    </row>
    <row r="38" spans="1:15" x14ac:dyDescent="0.25">
      <c r="A38" s="345" t="s">
        <v>2159</v>
      </c>
      <c r="B38" s="346">
        <v>1</v>
      </c>
      <c r="C38" s="346">
        <v>0</v>
      </c>
      <c r="D38" s="346">
        <f t="shared" si="12"/>
        <v>1</v>
      </c>
      <c r="E38" s="347">
        <v>2</v>
      </c>
      <c r="F38" s="346">
        <v>3</v>
      </c>
      <c r="G38" s="346">
        <v>0</v>
      </c>
      <c r="H38" s="346">
        <f t="shared" si="13"/>
        <v>3</v>
      </c>
      <c r="I38" s="348">
        <v>300000000</v>
      </c>
      <c r="J38" s="348">
        <v>0</v>
      </c>
      <c r="K38" s="348">
        <f t="shared" si="9"/>
        <v>300000000</v>
      </c>
    </row>
    <row r="39" spans="1:15" x14ac:dyDescent="0.25">
      <c r="A39" s="345" t="s">
        <v>2148</v>
      </c>
      <c r="B39" s="346">
        <v>1</v>
      </c>
      <c r="C39" s="346">
        <v>1</v>
      </c>
      <c r="D39" s="346">
        <f t="shared" si="12"/>
        <v>2</v>
      </c>
      <c r="E39" s="347">
        <v>1</v>
      </c>
      <c r="F39" s="346">
        <v>5</v>
      </c>
      <c r="G39" s="346">
        <v>0</v>
      </c>
      <c r="H39" s="346">
        <f t="shared" si="13"/>
        <v>5</v>
      </c>
      <c r="I39" s="348">
        <v>100000000</v>
      </c>
      <c r="J39" s="350">
        <v>6300862501</v>
      </c>
      <c r="K39" s="348">
        <f t="shared" si="9"/>
        <v>6400862501</v>
      </c>
    </row>
    <row r="40" spans="1:15" x14ac:dyDescent="0.25">
      <c r="A40" s="345" t="s">
        <v>2160</v>
      </c>
      <c r="B40" s="346">
        <v>10</v>
      </c>
      <c r="C40" s="346">
        <v>0</v>
      </c>
      <c r="D40" s="346">
        <f t="shared" si="12"/>
        <v>10</v>
      </c>
      <c r="E40" s="347">
        <v>3</v>
      </c>
      <c r="F40" s="346">
        <v>13</v>
      </c>
      <c r="G40" s="346">
        <v>5</v>
      </c>
      <c r="H40" s="346">
        <f t="shared" si="13"/>
        <v>18</v>
      </c>
      <c r="I40" s="348">
        <v>2487300000</v>
      </c>
      <c r="J40" s="348">
        <v>0</v>
      </c>
      <c r="K40" s="348">
        <f t="shared" si="9"/>
        <v>2487300000</v>
      </c>
    </row>
    <row r="41" spans="1:15" s="21" customFormat="1" x14ac:dyDescent="0.25">
      <c r="A41" s="353"/>
      <c r="B41" s="354">
        <f>B2+B6+B17+B19+B26</f>
        <v>139</v>
      </c>
      <c r="C41" s="354">
        <f t="shared" ref="C41:K41" si="14">C2+C6+C17+C19+C26</f>
        <v>5</v>
      </c>
      <c r="D41" s="354">
        <f>D2+D6+D17+D19+D26</f>
        <v>144</v>
      </c>
      <c r="E41" s="354">
        <f t="shared" ref="E41" si="15">E2+E6+E17+E19+E26</f>
        <v>23</v>
      </c>
      <c r="F41" s="354">
        <f t="shared" si="14"/>
        <v>192</v>
      </c>
      <c r="G41" s="354">
        <f t="shared" si="14"/>
        <v>57</v>
      </c>
      <c r="H41" s="354">
        <f t="shared" si="14"/>
        <v>249</v>
      </c>
      <c r="I41" s="354">
        <f>I2+I6+I17+I19+I26</f>
        <v>54549118919</v>
      </c>
      <c r="J41" s="354">
        <f>J2+J6+J17+J19+J26</f>
        <v>29541826053.93</v>
      </c>
      <c r="K41" s="354">
        <f t="shared" si="14"/>
        <v>84090944972.929993</v>
      </c>
    </row>
    <row r="42" spans="1:15" x14ac:dyDescent="0.25">
      <c r="A42" s="355"/>
      <c r="B42" s="356">
        <v>139</v>
      </c>
      <c r="C42" s="356">
        <v>5</v>
      </c>
      <c r="D42" s="356">
        <f>B42+C42</f>
        <v>144</v>
      </c>
      <c r="E42" s="356">
        <v>23</v>
      </c>
      <c r="F42" s="356">
        <v>192</v>
      </c>
      <c r="G42" s="356">
        <v>57</v>
      </c>
      <c r="H42" s="356">
        <f>F42+G42</f>
        <v>249</v>
      </c>
      <c r="I42" s="357">
        <v>54549118919</v>
      </c>
      <c r="J42" s="357">
        <v>29541826053.93</v>
      </c>
      <c r="K42" s="357">
        <f>I42+J42</f>
        <v>84090944972.929993</v>
      </c>
    </row>
    <row r="43" spans="1:15" x14ac:dyDescent="0.25">
      <c r="A43" s="358"/>
      <c r="B43" s="359">
        <f t="shared" ref="B43:H43" si="16">B42-B41</f>
        <v>0</v>
      </c>
      <c r="C43" s="359">
        <f t="shared" si="16"/>
        <v>0</v>
      </c>
      <c r="D43" s="359">
        <f>D42-D41</f>
        <v>0</v>
      </c>
      <c r="E43" s="359">
        <f>E42-E41</f>
        <v>0</v>
      </c>
      <c r="F43" s="359">
        <f t="shared" si="16"/>
        <v>0</v>
      </c>
      <c r="G43" s="359">
        <f t="shared" si="16"/>
        <v>0</v>
      </c>
      <c r="H43" s="359">
        <f t="shared" si="16"/>
        <v>0</v>
      </c>
      <c r="I43" s="360">
        <f>I42-I41</f>
        <v>0</v>
      </c>
      <c r="J43" s="360">
        <f t="shared" ref="J43" si="17">J42-J41</f>
        <v>0</v>
      </c>
      <c r="K43" s="360">
        <f t="shared" ref="K43" si="18">K42-K41</f>
        <v>0</v>
      </c>
    </row>
    <row r="45" spans="1:15" x14ac:dyDescent="0.25">
      <c r="L45" s="20" t="s">
        <v>2194</v>
      </c>
    </row>
    <row r="46" spans="1:15" s="361" customFormat="1" ht="24" x14ac:dyDescent="0.2">
      <c r="B46" s="362"/>
      <c r="C46" s="362"/>
      <c r="D46" s="362"/>
      <c r="E46" s="362"/>
      <c r="F46" s="362"/>
      <c r="G46" s="362"/>
      <c r="H46" s="362"/>
      <c r="I46" s="363"/>
      <c r="J46" s="363"/>
      <c r="K46" s="363"/>
      <c r="L46" s="364" t="s">
        <v>2191</v>
      </c>
      <c r="M46" s="365" t="s">
        <v>2189</v>
      </c>
      <c r="N46" s="365" t="s">
        <v>2192</v>
      </c>
      <c r="O46" s="366" t="s">
        <v>2190</v>
      </c>
    </row>
    <row r="47" spans="1:15" s="361" customFormat="1" ht="12" x14ac:dyDescent="0.2">
      <c r="B47" s="362"/>
      <c r="C47" s="362"/>
      <c r="D47" s="362"/>
      <c r="E47" s="362"/>
      <c r="F47" s="362"/>
      <c r="G47" s="362"/>
      <c r="H47" s="362"/>
      <c r="I47" s="363"/>
      <c r="J47" s="363"/>
      <c r="K47" s="363"/>
      <c r="L47" s="162" t="s">
        <v>251</v>
      </c>
      <c r="M47" s="367">
        <v>1</v>
      </c>
      <c r="N47" s="367">
        <v>2</v>
      </c>
      <c r="O47" s="368">
        <v>84000000</v>
      </c>
    </row>
    <row r="48" spans="1:15" s="361" customFormat="1" ht="12" x14ac:dyDescent="0.2">
      <c r="B48" s="362"/>
      <c r="C48" s="362"/>
      <c r="D48" s="362"/>
      <c r="E48" s="362"/>
      <c r="F48" s="362"/>
      <c r="G48" s="362"/>
      <c r="H48" s="362"/>
      <c r="I48" s="363"/>
      <c r="J48" s="363"/>
      <c r="K48" s="363"/>
      <c r="L48" s="162" t="s">
        <v>257</v>
      </c>
      <c r="M48" s="367">
        <v>2</v>
      </c>
      <c r="N48" s="367">
        <v>3</v>
      </c>
      <c r="O48" s="368">
        <v>641500000</v>
      </c>
    </row>
    <row r="49" spans="2:15" s="361" customFormat="1" ht="12" x14ac:dyDescent="0.2">
      <c r="B49" s="362"/>
      <c r="C49" s="362"/>
      <c r="D49" s="362"/>
      <c r="E49" s="362"/>
      <c r="F49" s="362"/>
      <c r="G49" s="362"/>
      <c r="H49" s="362"/>
      <c r="I49" s="363"/>
      <c r="J49" s="363"/>
      <c r="K49" s="363"/>
      <c r="L49" s="162" t="s">
        <v>263</v>
      </c>
      <c r="M49" s="367">
        <v>2</v>
      </c>
      <c r="N49" s="367">
        <v>5</v>
      </c>
      <c r="O49" s="368">
        <v>1206948724</v>
      </c>
    </row>
    <row r="50" spans="2:15" s="361" customFormat="1" ht="12" x14ac:dyDescent="0.2">
      <c r="B50" s="362"/>
      <c r="C50" s="362"/>
      <c r="D50" s="362"/>
      <c r="E50" s="362"/>
      <c r="F50" s="362"/>
      <c r="G50" s="362"/>
      <c r="H50" s="362"/>
      <c r="I50" s="363"/>
      <c r="J50" s="363"/>
      <c r="K50" s="363"/>
      <c r="L50" s="162" t="s">
        <v>269</v>
      </c>
      <c r="M50" s="367">
        <v>3</v>
      </c>
      <c r="N50" s="367">
        <v>18</v>
      </c>
      <c r="O50" s="368">
        <v>29875144613</v>
      </c>
    </row>
    <row r="51" spans="2:15" s="361" customFormat="1" ht="12" x14ac:dyDescent="0.2">
      <c r="B51" s="362"/>
      <c r="C51" s="362"/>
      <c r="D51" s="362"/>
      <c r="E51" s="362"/>
      <c r="F51" s="362"/>
      <c r="G51" s="362"/>
      <c r="H51" s="362"/>
      <c r="I51" s="363"/>
      <c r="J51" s="363"/>
      <c r="K51" s="363"/>
      <c r="L51" s="162" t="s">
        <v>273</v>
      </c>
      <c r="M51" s="367">
        <v>1</v>
      </c>
      <c r="N51" s="367">
        <v>1</v>
      </c>
      <c r="O51" s="368">
        <v>6500000000</v>
      </c>
    </row>
    <row r="52" spans="2:15" s="361" customFormat="1" ht="12" x14ac:dyDescent="0.2">
      <c r="B52" s="362"/>
      <c r="C52" s="362"/>
      <c r="D52" s="362"/>
      <c r="E52" s="362"/>
      <c r="F52" s="362"/>
      <c r="G52" s="362"/>
      <c r="H52" s="362"/>
      <c r="I52" s="363"/>
      <c r="J52" s="363"/>
      <c r="K52" s="363"/>
      <c r="L52" s="162" t="s">
        <v>276</v>
      </c>
      <c r="M52" s="367">
        <v>2</v>
      </c>
      <c r="N52" s="367">
        <v>7</v>
      </c>
      <c r="O52" s="368">
        <v>2084091124</v>
      </c>
    </row>
    <row r="53" spans="2:15" s="361" customFormat="1" ht="12" x14ac:dyDescent="0.2">
      <c r="B53" s="362"/>
      <c r="C53" s="362"/>
      <c r="D53" s="362"/>
      <c r="E53" s="362"/>
      <c r="F53" s="362"/>
      <c r="G53" s="362"/>
      <c r="H53" s="362"/>
      <c r="I53" s="363"/>
      <c r="J53" s="363"/>
      <c r="K53" s="363"/>
      <c r="L53" s="162" t="s">
        <v>281</v>
      </c>
      <c r="M53" s="367">
        <v>1</v>
      </c>
      <c r="N53" s="367">
        <v>3</v>
      </c>
      <c r="O53" s="368">
        <v>94000000</v>
      </c>
    </row>
    <row r="54" spans="2:15" s="361" customFormat="1" ht="12" x14ac:dyDescent="0.2">
      <c r="B54" s="362"/>
      <c r="C54" s="362"/>
      <c r="D54" s="362"/>
      <c r="E54" s="362"/>
      <c r="F54" s="362"/>
      <c r="G54" s="362"/>
      <c r="H54" s="362"/>
      <c r="I54" s="363"/>
      <c r="J54" s="363"/>
      <c r="K54" s="363"/>
      <c r="L54" s="162" t="s">
        <v>285</v>
      </c>
      <c r="M54" s="367">
        <v>2</v>
      </c>
      <c r="N54" s="367">
        <v>2</v>
      </c>
      <c r="O54" s="368">
        <v>1303000000</v>
      </c>
    </row>
    <row r="55" spans="2:15" s="361" customFormat="1" ht="12" x14ac:dyDescent="0.2">
      <c r="B55" s="362"/>
      <c r="C55" s="362"/>
      <c r="D55" s="362"/>
      <c r="E55" s="362"/>
      <c r="F55" s="362"/>
      <c r="G55" s="362"/>
      <c r="H55" s="362"/>
      <c r="I55" s="363"/>
      <c r="J55" s="363"/>
      <c r="K55" s="363"/>
      <c r="L55" s="162" t="s">
        <v>288</v>
      </c>
      <c r="M55" s="367">
        <v>1</v>
      </c>
      <c r="N55" s="367">
        <v>4</v>
      </c>
      <c r="O55" s="368">
        <v>216000000</v>
      </c>
    </row>
    <row r="56" spans="2:15" s="361" customFormat="1" ht="12" x14ac:dyDescent="0.2">
      <c r="B56" s="362"/>
      <c r="C56" s="362"/>
      <c r="D56" s="362"/>
      <c r="E56" s="362"/>
      <c r="F56" s="362"/>
      <c r="G56" s="362"/>
      <c r="H56" s="362"/>
      <c r="I56" s="363"/>
      <c r="J56" s="363"/>
      <c r="K56" s="363"/>
      <c r="L56" s="162" t="s">
        <v>291</v>
      </c>
      <c r="M56" s="367">
        <v>1</v>
      </c>
      <c r="N56" s="367">
        <v>7</v>
      </c>
      <c r="O56" s="368">
        <v>597727012</v>
      </c>
    </row>
    <row r="57" spans="2:15" s="361" customFormat="1" ht="12" x14ac:dyDescent="0.2">
      <c r="B57" s="362"/>
      <c r="C57" s="362"/>
      <c r="D57" s="362"/>
      <c r="E57" s="362"/>
      <c r="F57" s="362"/>
      <c r="G57" s="362"/>
      <c r="H57" s="362"/>
      <c r="I57" s="363"/>
      <c r="J57" s="363"/>
      <c r="K57" s="363"/>
      <c r="L57" s="162" t="s">
        <v>293</v>
      </c>
      <c r="M57" s="367">
        <v>1</v>
      </c>
      <c r="N57" s="367">
        <v>2</v>
      </c>
      <c r="O57" s="368">
        <v>81900000</v>
      </c>
    </row>
    <row r="58" spans="2:15" s="361" customFormat="1" ht="12" x14ac:dyDescent="0.2">
      <c r="B58" s="362"/>
      <c r="C58" s="362"/>
      <c r="D58" s="362"/>
      <c r="E58" s="362"/>
      <c r="F58" s="362"/>
      <c r="G58" s="362"/>
      <c r="H58" s="362"/>
      <c r="I58" s="363"/>
      <c r="J58" s="363"/>
      <c r="K58" s="363"/>
      <c r="L58" s="162" t="s">
        <v>296</v>
      </c>
      <c r="M58" s="367">
        <v>1</v>
      </c>
      <c r="N58" s="367">
        <v>9</v>
      </c>
      <c r="O58" s="368">
        <v>182500000</v>
      </c>
    </row>
    <row r="59" spans="2:15" s="361" customFormat="1" ht="12" x14ac:dyDescent="0.2">
      <c r="B59" s="362"/>
      <c r="C59" s="362"/>
      <c r="D59" s="362"/>
      <c r="E59" s="362"/>
      <c r="F59" s="362"/>
      <c r="G59" s="362"/>
      <c r="H59" s="362"/>
      <c r="I59" s="363"/>
      <c r="J59" s="363"/>
      <c r="K59" s="363"/>
      <c r="L59" s="162" t="s">
        <v>300</v>
      </c>
      <c r="M59" s="367">
        <v>5</v>
      </c>
      <c r="N59" s="367">
        <v>12</v>
      </c>
      <c r="O59" s="368">
        <v>3613871659</v>
      </c>
    </row>
    <row r="60" spans="2:15" s="361" customFormat="1" ht="12" x14ac:dyDescent="0.2">
      <c r="B60" s="362"/>
      <c r="C60" s="362"/>
      <c r="D60" s="362"/>
      <c r="E60" s="362"/>
      <c r="F60" s="362"/>
      <c r="G60" s="362"/>
      <c r="H60" s="362"/>
      <c r="I60" s="363"/>
      <c r="J60" s="363"/>
      <c r="K60" s="363"/>
      <c r="L60" s="162" t="s">
        <v>302</v>
      </c>
      <c r="M60" s="367">
        <v>5</v>
      </c>
      <c r="N60" s="367">
        <v>30</v>
      </c>
      <c r="O60" s="368">
        <v>2697000000</v>
      </c>
    </row>
    <row r="61" spans="2:15" s="361" customFormat="1" ht="12" x14ac:dyDescent="0.2">
      <c r="B61" s="362"/>
      <c r="C61" s="362"/>
      <c r="D61" s="362"/>
      <c r="E61" s="362"/>
      <c r="F61" s="362"/>
      <c r="G61" s="362"/>
      <c r="H61" s="362"/>
      <c r="I61" s="363"/>
      <c r="J61" s="363"/>
      <c r="K61" s="363"/>
      <c r="L61" s="162" t="s">
        <v>2193</v>
      </c>
      <c r="M61" s="367">
        <v>2</v>
      </c>
      <c r="N61" s="367">
        <v>6</v>
      </c>
      <c r="O61" s="368">
        <v>771636015</v>
      </c>
    </row>
    <row r="62" spans="2:15" s="361" customFormat="1" ht="12" x14ac:dyDescent="0.2">
      <c r="B62" s="362"/>
      <c r="C62" s="362"/>
      <c r="D62" s="362"/>
      <c r="E62" s="362"/>
      <c r="F62" s="362"/>
      <c r="G62" s="362"/>
      <c r="H62" s="362"/>
      <c r="I62" s="363"/>
      <c r="J62" s="363"/>
      <c r="K62" s="363"/>
      <c r="L62" s="162" t="s">
        <v>306</v>
      </c>
      <c r="M62" s="367">
        <v>9</v>
      </c>
      <c r="N62" s="367">
        <v>28</v>
      </c>
      <c r="O62" s="368">
        <v>4599799772</v>
      </c>
    </row>
    <row r="63" spans="2:15" s="361" customFormat="1" ht="12" x14ac:dyDescent="0.2">
      <c r="B63" s="362"/>
      <c r="C63" s="362"/>
      <c r="D63" s="362"/>
      <c r="E63" s="362"/>
      <c r="F63" s="362"/>
      <c r="G63" s="362"/>
      <c r="H63" s="362"/>
      <c r="I63" s="363"/>
      <c r="J63" s="363"/>
      <c r="K63" s="363"/>
      <c r="L63" s="369"/>
      <c r="M63" s="370">
        <f>SUM(M47:M62)</f>
        <v>39</v>
      </c>
      <c r="N63" s="370">
        <f>SUM(N47:N62)</f>
        <v>139</v>
      </c>
      <c r="O63" s="370">
        <f>SUM(O47:O62)</f>
        <v>54549118919</v>
      </c>
    </row>
    <row r="64" spans="2:15" s="361" customFormat="1" ht="12" x14ac:dyDescent="0.2">
      <c r="B64" s="362"/>
      <c r="C64" s="362"/>
      <c r="D64" s="362"/>
      <c r="E64" s="362"/>
      <c r="F64" s="362"/>
      <c r="G64" s="362"/>
      <c r="H64" s="362"/>
      <c r="I64" s="363"/>
      <c r="J64" s="363"/>
      <c r="K64" s="363"/>
    </row>
  </sheetData>
  <pageMargins left="0.7" right="0.7" top="0.75" bottom="0.75" header="0.3" footer="0.3"/>
  <pageSetup paperSize="14" scale="61" orientation="landscape" r:id="rId1"/>
  <ignoredErrors>
    <ignoredError sqref="H6 H17 K17 K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B6C57-0054-4217-AF2B-220C18B2EA34}">
  <dimension ref="A1:N39"/>
  <sheetViews>
    <sheetView topLeftCell="B5" workbookViewId="0">
      <selection activeCell="F2" sqref="F2:F18"/>
    </sheetView>
  </sheetViews>
  <sheetFormatPr baseColWidth="10" defaultRowHeight="14.25" x14ac:dyDescent="0.2"/>
  <cols>
    <col min="1" max="1" width="23.42578125" style="1" customWidth="1"/>
    <col min="2" max="2" width="2.5703125" style="1" customWidth="1"/>
    <col min="3" max="3" width="23.42578125" style="1" customWidth="1"/>
    <col min="4" max="4" width="23.42578125" style="10" customWidth="1"/>
    <col min="5" max="5" width="2.5703125" style="1" customWidth="1"/>
    <col min="6" max="6" width="23.42578125" style="1" customWidth="1"/>
    <col min="7" max="7" width="2.28515625" style="1" customWidth="1"/>
    <col min="8" max="8" width="9" style="1" customWidth="1"/>
    <col min="9" max="9" width="2.5703125" style="1" customWidth="1"/>
    <col min="10" max="14" width="23.42578125" style="1" customWidth="1"/>
    <col min="15" max="16384" width="11.42578125" style="1"/>
  </cols>
  <sheetData>
    <row r="1" spans="1:14" ht="33.75" x14ac:dyDescent="0.25">
      <c r="A1" s="2" t="s">
        <v>240</v>
      </c>
      <c r="B1"/>
      <c r="C1" s="2" t="s">
        <v>241</v>
      </c>
      <c r="D1" s="2" t="s">
        <v>242</v>
      </c>
      <c r="E1"/>
      <c r="F1" s="2" t="s">
        <v>243</v>
      </c>
      <c r="G1"/>
      <c r="H1" s="2" t="s">
        <v>177</v>
      </c>
      <c r="I1"/>
      <c r="J1" s="2" t="s">
        <v>244</v>
      </c>
      <c r="K1" s="2" t="s">
        <v>245</v>
      </c>
      <c r="L1" s="2" t="s">
        <v>246</v>
      </c>
      <c r="M1" s="2" t="s">
        <v>247</v>
      </c>
      <c r="N1" s="2" t="s">
        <v>248</v>
      </c>
    </row>
    <row r="2" spans="1:14" ht="33.75" x14ac:dyDescent="0.25">
      <c r="A2" s="3" t="s">
        <v>249</v>
      </c>
      <c r="B2"/>
      <c r="C2" s="4" t="s">
        <v>14</v>
      </c>
      <c r="D2" s="5" t="s">
        <v>250</v>
      </c>
      <c r="E2"/>
      <c r="F2" s="4" t="s">
        <v>251</v>
      </c>
      <c r="G2"/>
      <c r="H2" s="6" t="s">
        <v>200</v>
      </c>
      <c r="I2"/>
      <c r="J2" s="7" t="s">
        <v>252</v>
      </c>
      <c r="K2" s="7" t="s">
        <v>253</v>
      </c>
      <c r="L2" s="7" t="s">
        <v>254</v>
      </c>
      <c r="M2" s="7"/>
      <c r="N2" s="7"/>
    </row>
    <row r="3" spans="1:14" ht="22.5" x14ac:dyDescent="0.25">
      <c r="A3" s="7" t="s">
        <v>255</v>
      </c>
      <c r="B3"/>
      <c r="C3" s="7" t="s">
        <v>7</v>
      </c>
      <c r="D3" s="5" t="s">
        <v>1236</v>
      </c>
      <c r="E3"/>
      <c r="F3" s="4" t="s">
        <v>257</v>
      </c>
      <c r="G3"/>
      <c r="H3" s="8" t="s">
        <v>201</v>
      </c>
      <c r="I3"/>
      <c r="J3" s="7" t="s">
        <v>258</v>
      </c>
      <c r="K3" s="7" t="s">
        <v>259</v>
      </c>
      <c r="L3" s="7" t="s">
        <v>260</v>
      </c>
      <c r="M3" s="7"/>
      <c r="N3" s="7"/>
    </row>
    <row r="4" spans="1:14" ht="22.5" x14ac:dyDescent="0.25">
      <c r="A4" s="7" t="s">
        <v>261</v>
      </c>
      <c r="B4"/>
      <c r="C4" s="4" t="s">
        <v>13</v>
      </c>
      <c r="D4" s="5" t="s">
        <v>1237</v>
      </c>
      <c r="E4"/>
      <c r="F4" s="4" t="s">
        <v>263</v>
      </c>
      <c r="G4"/>
      <c r="H4" s="6"/>
      <c r="I4"/>
      <c r="J4" s="7" t="s">
        <v>264</v>
      </c>
      <c r="K4" s="7" t="s">
        <v>265</v>
      </c>
      <c r="L4" s="7" t="s">
        <v>266</v>
      </c>
      <c r="M4" s="7"/>
      <c r="N4" s="7"/>
    </row>
    <row r="5" spans="1:14" ht="33.75" x14ac:dyDescent="0.25">
      <c r="A5" s="7" t="s">
        <v>267</v>
      </c>
      <c r="B5"/>
      <c r="C5" s="4" t="s">
        <v>268</v>
      </c>
      <c r="D5" s="5" t="s">
        <v>1238</v>
      </c>
      <c r="E5"/>
      <c r="F5" s="4" t="s">
        <v>269</v>
      </c>
      <c r="G5"/>
      <c r="H5" s="6"/>
      <c r="I5"/>
      <c r="J5" s="7" t="s">
        <v>270</v>
      </c>
      <c r="K5" s="7" t="s">
        <v>271</v>
      </c>
      <c r="L5" s="7"/>
      <c r="M5" s="7"/>
      <c r="N5" s="7"/>
    </row>
    <row r="6" spans="1:14" ht="22.5" x14ac:dyDescent="0.25">
      <c r="A6" s="7" t="s">
        <v>272</v>
      </c>
      <c r="B6"/>
      <c r="C6" s="4" t="s">
        <v>6</v>
      </c>
      <c r="D6" s="5" t="s">
        <v>1218</v>
      </c>
      <c r="E6"/>
      <c r="F6" s="4" t="s">
        <v>273</v>
      </c>
      <c r="G6"/>
      <c r="H6" s="6"/>
      <c r="I6"/>
      <c r="J6" s="7" t="s">
        <v>274</v>
      </c>
      <c r="K6" s="7" t="s">
        <v>275</v>
      </c>
      <c r="L6" s="7"/>
      <c r="M6" s="7"/>
      <c r="N6" s="7"/>
    </row>
    <row r="7" spans="1:14" ht="15" x14ac:dyDescent="0.25">
      <c r="A7" s="7"/>
      <c r="B7"/>
      <c r="C7" s="4" t="s">
        <v>1205</v>
      </c>
      <c r="D7" s="5" t="s">
        <v>1217</v>
      </c>
      <c r="E7"/>
      <c r="F7" s="4" t="s">
        <v>276</v>
      </c>
      <c r="G7"/>
      <c r="H7" s="9"/>
      <c r="I7"/>
      <c r="J7" s="7" t="s">
        <v>277</v>
      </c>
      <c r="K7" s="7" t="s">
        <v>278</v>
      </c>
      <c r="L7" s="7"/>
      <c r="M7" s="7"/>
      <c r="N7" s="7"/>
    </row>
    <row r="8" spans="1:14" ht="22.5" x14ac:dyDescent="0.25">
      <c r="A8" s="7"/>
      <c r="B8"/>
      <c r="C8" s="4" t="s">
        <v>279</v>
      </c>
      <c r="D8" s="5" t="s">
        <v>1219</v>
      </c>
      <c r="E8"/>
      <c r="F8" s="4" t="s">
        <v>281</v>
      </c>
      <c r="G8"/>
      <c r="H8" s="9"/>
      <c r="I8"/>
      <c r="J8" s="7" t="s">
        <v>282</v>
      </c>
      <c r="K8" s="7" t="s">
        <v>283</v>
      </c>
      <c r="L8" s="7"/>
      <c r="M8" s="7"/>
      <c r="N8" s="7"/>
    </row>
    <row r="9" spans="1:14" ht="22.5" x14ac:dyDescent="0.25">
      <c r="A9" s="7"/>
      <c r="B9"/>
      <c r="C9" s="7" t="s">
        <v>1204</v>
      </c>
      <c r="D9" s="5" t="s">
        <v>1220</v>
      </c>
      <c r="E9"/>
      <c r="F9" s="4" t="s">
        <v>285</v>
      </c>
      <c r="G9"/>
      <c r="I9"/>
      <c r="J9" s="7" t="s">
        <v>286</v>
      </c>
      <c r="K9" s="7"/>
      <c r="L9" s="7"/>
      <c r="M9" s="7"/>
      <c r="N9" s="7"/>
    </row>
    <row r="10" spans="1:14" ht="22.5" x14ac:dyDescent="0.25">
      <c r="A10" s="7"/>
      <c r="B10"/>
      <c r="D10" s="5" t="s">
        <v>1221</v>
      </c>
      <c r="E10"/>
      <c r="F10" s="4" t="s">
        <v>288</v>
      </c>
      <c r="G10"/>
      <c r="I10"/>
      <c r="J10" s="7" t="s">
        <v>289</v>
      </c>
      <c r="K10" s="7"/>
      <c r="L10" s="2" t="s">
        <v>2195</v>
      </c>
      <c r="M10" s="7"/>
      <c r="N10" s="7"/>
    </row>
    <row r="11" spans="1:14" ht="22.5" x14ac:dyDescent="0.25">
      <c r="A11" s="7"/>
      <c r="B11"/>
      <c r="C11" s="4"/>
      <c r="D11" s="5" t="s">
        <v>262</v>
      </c>
      <c r="E11"/>
      <c r="F11" s="4" t="s">
        <v>291</v>
      </c>
      <c r="G11"/>
      <c r="I11"/>
      <c r="J11" s="7" t="s">
        <v>292</v>
      </c>
      <c r="K11" s="7"/>
      <c r="L11" s="7" t="s">
        <v>2197</v>
      </c>
      <c r="M11" s="7"/>
      <c r="N11" s="7"/>
    </row>
    <row r="12" spans="1:14" ht="22.5" x14ac:dyDescent="0.25">
      <c r="A12" s="7"/>
      <c r="B12"/>
      <c r="C12" s="7"/>
      <c r="D12" s="5" t="s">
        <v>1222</v>
      </c>
      <c r="E12"/>
      <c r="F12" s="4" t="s">
        <v>293</v>
      </c>
      <c r="G12"/>
      <c r="H12" s="6"/>
      <c r="I12"/>
      <c r="J12" s="7" t="s">
        <v>294</v>
      </c>
      <c r="K12" s="7"/>
      <c r="L12" s="7" t="s">
        <v>2198</v>
      </c>
      <c r="M12" s="7"/>
      <c r="N12" s="7"/>
    </row>
    <row r="13" spans="1:14" ht="22.5" x14ac:dyDescent="0.25">
      <c r="A13" s="7"/>
      <c r="B13"/>
      <c r="C13" s="10"/>
      <c r="D13" s="5" t="s">
        <v>1208</v>
      </c>
      <c r="E13"/>
      <c r="F13" s="4" t="s">
        <v>296</v>
      </c>
      <c r="G13"/>
      <c r="H13" s="6"/>
      <c r="I13"/>
      <c r="J13" s="7" t="s">
        <v>297</v>
      </c>
      <c r="K13" s="7"/>
      <c r="L13" s="7"/>
      <c r="M13" s="7"/>
      <c r="N13" s="7"/>
    </row>
    <row r="14" spans="1:14" ht="22.5" x14ac:dyDescent="0.25">
      <c r="A14" s="7"/>
      <c r="B14"/>
      <c r="C14" s="10"/>
      <c r="D14" s="5" t="s">
        <v>1223</v>
      </c>
      <c r="E14"/>
      <c r="F14" s="4" t="s">
        <v>298</v>
      </c>
      <c r="G14"/>
      <c r="H14" s="6"/>
      <c r="I14"/>
      <c r="J14" s="7" t="s">
        <v>299</v>
      </c>
      <c r="K14" s="7"/>
      <c r="L14" s="7"/>
      <c r="M14" s="7"/>
      <c r="N14" s="7"/>
    </row>
    <row r="15" spans="1:14" ht="15" x14ac:dyDescent="0.25">
      <c r="A15" s="7"/>
      <c r="B15"/>
      <c r="C15" s="10"/>
      <c r="D15" s="5" t="s">
        <v>1209</v>
      </c>
      <c r="E15"/>
      <c r="F15" s="4" t="s">
        <v>300</v>
      </c>
      <c r="G15"/>
      <c r="H15" s="9"/>
      <c r="I15"/>
      <c r="J15" s="7" t="s">
        <v>301</v>
      </c>
      <c r="K15" s="7"/>
      <c r="L15" s="7"/>
      <c r="M15" s="7"/>
      <c r="N15" s="7"/>
    </row>
    <row r="16" spans="1:14" ht="22.5" x14ac:dyDescent="0.25">
      <c r="A16" s="7"/>
      <c r="B16"/>
      <c r="C16" s="10"/>
      <c r="D16" s="5" t="s">
        <v>1210</v>
      </c>
      <c r="E16"/>
      <c r="F16" s="4" t="s">
        <v>302</v>
      </c>
      <c r="G16"/>
      <c r="H16" s="9"/>
      <c r="I16"/>
      <c r="J16" s="7" t="s">
        <v>303</v>
      </c>
      <c r="K16" s="7"/>
      <c r="L16" s="7"/>
      <c r="M16" s="7"/>
      <c r="N16" s="7"/>
    </row>
    <row r="17" spans="1:14" ht="22.5" x14ac:dyDescent="0.25">
      <c r="A17" s="7"/>
      <c r="B17"/>
      <c r="C17" s="10"/>
      <c r="D17" s="5" t="s">
        <v>1944</v>
      </c>
      <c r="E17"/>
      <c r="F17" s="5" t="s">
        <v>304</v>
      </c>
      <c r="G17"/>
      <c r="H17" s="9"/>
      <c r="I17"/>
      <c r="J17" s="7" t="s">
        <v>305</v>
      </c>
      <c r="K17" s="7"/>
      <c r="L17" s="7"/>
      <c r="M17" s="7"/>
      <c r="N17" s="7"/>
    </row>
    <row r="18" spans="1:14" ht="22.5" x14ac:dyDescent="0.25">
      <c r="A18" s="7"/>
      <c r="B18"/>
      <c r="C18" s="10"/>
      <c r="D18" s="10" t="s">
        <v>2023</v>
      </c>
      <c r="E18"/>
      <c r="F18" s="5" t="s">
        <v>306</v>
      </c>
      <c r="G18"/>
      <c r="H18" s="9"/>
      <c r="I18"/>
      <c r="J18" s="7" t="s">
        <v>307</v>
      </c>
      <c r="K18" s="7"/>
      <c r="L18" s="7"/>
      <c r="M18" s="7"/>
      <c r="N18" s="7"/>
    </row>
    <row r="19" spans="1:14" x14ac:dyDescent="0.2">
      <c r="D19" s="10" t="s">
        <v>1970</v>
      </c>
    </row>
    <row r="20" spans="1:14" ht="22.5" x14ac:dyDescent="0.2">
      <c r="D20" s="5" t="s">
        <v>1214</v>
      </c>
    </row>
    <row r="21" spans="1:14" x14ac:dyDescent="0.2">
      <c r="D21" s="5" t="s">
        <v>1211</v>
      </c>
      <c r="J21" s="11" t="s">
        <v>1817</v>
      </c>
    </row>
    <row r="22" spans="1:14" x14ac:dyDescent="0.2">
      <c r="D22" s="5" t="s">
        <v>1212</v>
      </c>
      <c r="J22" s="12" t="s">
        <v>1818</v>
      </c>
    </row>
    <row r="23" spans="1:14" x14ac:dyDescent="0.2">
      <c r="D23" s="5" t="s">
        <v>1213</v>
      </c>
      <c r="J23" s="13" t="s">
        <v>1819</v>
      </c>
    </row>
    <row r="24" spans="1:14" x14ac:dyDescent="0.2">
      <c r="D24" s="5" t="s">
        <v>1215</v>
      </c>
      <c r="J24" s="14" t="s">
        <v>1820</v>
      </c>
    </row>
    <row r="25" spans="1:14" x14ac:dyDescent="0.2">
      <c r="D25" s="5" t="s">
        <v>2169</v>
      </c>
      <c r="J25" s="15" t="s">
        <v>1819</v>
      </c>
    </row>
    <row r="26" spans="1:14" x14ac:dyDescent="0.2">
      <c r="D26" s="5" t="s">
        <v>2170</v>
      </c>
      <c r="J26" s="16" t="s">
        <v>1940</v>
      </c>
    </row>
    <row r="27" spans="1:14" x14ac:dyDescent="0.2">
      <c r="D27" s="5" t="s">
        <v>280</v>
      </c>
    </row>
    <row r="28" spans="1:14" x14ac:dyDescent="0.2">
      <c r="D28" s="5" t="s">
        <v>284</v>
      </c>
    </row>
    <row r="29" spans="1:14" x14ac:dyDescent="0.2">
      <c r="D29" s="5" t="s">
        <v>287</v>
      </c>
    </row>
    <row r="30" spans="1:14" x14ac:dyDescent="0.2">
      <c r="D30" s="5" t="s">
        <v>290</v>
      </c>
    </row>
    <row r="31" spans="1:14" x14ac:dyDescent="0.2">
      <c r="D31" s="5" t="s">
        <v>1297</v>
      </c>
    </row>
    <row r="32" spans="1:14" x14ac:dyDescent="0.2">
      <c r="D32" s="5" t="s">
        <v>1306</v>
      </c>
    </row>
    <row r="33" spans="4:4" x14ac:dyDescent="0.2">
      <c r="D33" s="5" t="s">
        <v>1186</v>
      </c>
    </row>
    <row r="34" spans="4:4" x14ac:dyDescent="0.2">
      <c r="D34" s="5" t="s">
        <v>1304</v>
      </c>
    </row>
    <row r="35" spans="4:4" x14ac:dyDescent="0.2">
      <c r="D35" s="3" t="s">
        <v>295</v>
      </c>
    </row>
    <row r="36" spans="4:4" x14ac:dyDescent="0.2">
      <c r="D36" s="3" t="s">
        <v>1216</v>
      </c>
    </row>
    <row r="37" spans="4:4" x14ac:dyDescent="0.2">
      <c r="D37" s="3" t="s">
        <v>1183</v>
      </c>
    </row>
    <row r="38" spans="4:4" x14ac:dyDescent="0.2">
      <c r="D38" s="3" t="s">
        <v>1184</v>
      </c>
    </row>
    <row r="39" spans="4:4" x14ac:dyDescent="0.2">
      <c r="D39" s="3" t="s">
        <v>1185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Plan_Indicativo</vt:lpstr>
      <vt:lpstr>MatrizProg_2025</vt:lpstr>
      <vt:lpstr>POAI_2025</vt:lpstr>
      <vt:lpstr>Resumen2025</vt:lpstr>
      <vt:lpstr>Listas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Andrés Pinto Bermeo</dc:creator>
  <cp:lastModifiedBy>Sergio Andres Pinto Bermeo</cp:lastModifiedBy>
  <cp:lastPrinted>2024-10-25T02:15:17Z</cp:lastPrinted>
  <dcterms:created xsi:type="dcterms:W3CDTF">2023-01-04T15:09:56Z</dcterms:created>
  <dcterms:modified xsi:type="dcterms:W3CDTF">2024-12-20T03:10:51Z</dcterms:modified>
</cp:coreProperties>
</file>